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7-10" sheetId="1" r:id="rId1"/>
    <sheet name="набор продуктов 7-10" sheetId="2" r:id="rId2"/>
    <sheet name="11-17" sheetId="3" r:id="rId3"/>
    <sheet name="набор продуктов 11-17" sheetId="4" r:id="rId4"/>
    <sheet name="тех.кар." sheetId="5" r:id="rId5"/>
    <sheet name="Лист3" sheetId="6" r:id="rId6"/>
  </sheets>
  <calcPr calcId="125725"/>
</workbook>
</file>

<file path=xl/calcChain.xml><?xml version="1.0" encoding="utf-8"?>
<calcChain xmlns="http://schemas.openxmlformats.org/spreadsheetml/2006/main">
  <c r="E577" i="1"/>
  <c r="F577"/>
  <c r="G577"/>
  <c r="H577"/>
  <c r="I577"/>
  <c r="J577"/>
  <c r="K577"/>
  <c r="L577"/>
  <c r="M577"/>
  <c r="N577"/>
  <c r="O577"/>
  <c r="P577"/>
  <c r="Q577"/>
  <c r="R577"/>
  <c r="D577"/>
  <c r="E550" l="1"/>
  <c r="F550"/>
  <c r="G550"/>
  <c r="H550"/>
  <c r="I550"/>
  <c r="J550"/>
  <c r="K550"/>
  <c r="L550"/>
  <c r="M550"/>
  <c r="N550"/>
  <c r="O550"/>
  <c r="P550"/>
  <c r="Q550"/>
  <c r="R550"/>
  <c r="D550"/>
  <c r="E431"/>
  <c r="F431"/>
  <c r="G431"/>
  <c r="H431"/>
  <c r="I431"/>
  <c r="J431"/>
  <c r="K431"/>
  <c r="L431"/>
  <c r="M431"/>
  <c r="N431"/>
  <c r="O431"/>
  <c r="P431"/>
  <c r="Q431"/>
  <c r="R431"/>
  <c r="D431"/>
  <c r="Z39" i="4" l="1"/>
  <c r="Z38"/>
  <c r="Z37"/>
  <c r="Z36"/>
  <c r="Z35"/>
  <c r="Z34"/>
  <c r="Z33"/>
  <c r="Z32"/>
  <c r="Z31"/>
  <c r="Z30"/>
  <c r="Z29"/>
  <c r="Z28"/>
  <c r="Z27"/>
  <c r="Z26"/>
  <c r="Z25"/>
  <c r="Z24"/>
  <c r="Z23"/>
  <c r="Z22"/>
  <c r="Z21"/>
  <c r="Z20"/>
  <c r="Z19"/>
  <c r="Z18"/>
  <c r="Z17"/>
  <c r="Z16"/>
  <c r="Z15"/>
  <c r="Z14"/>
  <c r="Z13"/>
  <c r="Z12"/>
  <c r="Z11"/>
  <c r="Z10"/>
  <c r="Z9"/>
  <c r="Z8"/>
  <c r="Z7"/>
  <c r="Z6"/>
  <c r="Z5"/>
  <c r="Q35"/>
  <c r="Q34"/>
  <c r="Q33"/>
  <c r="Q32"/>
  <c r="Q31"/>
  <c r="Q30"/>
  <c r="Q29"/>
  <c r="Q28"/>
  <c r="Q27"/>
  <c r="Q26"/>
  <c r="Q25"/>
  <c r="Q24"/>
  <c r="Q23"/>
  <c r="Q22"/>
  <c r="Q21"/>
  <c r="Q20"/>
  <c r="Q19"/>
  <c r="Q18"/>
  <c r="Q17"/>
  <c r="Q16"/>
  <c r="Q15"/>
  <c r="Q14"/>
  <c r="Q13"/>
  <c r="Q12"/>
  <c r="Q11"/>
  <c r="Q10"/>
  <c r="Q9"/>
  <c r="Q8"/>
  <c r="Q7"/>
  <c r="Q6"/>
  <c r="Q5"/>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Z39" i="2"/>
  <c r="Z38"/>
  <c r="Z37"/>
  <c r="Z36"/>
  <c r="Z35"/>
  <c r="Z34"/>
  <c r="Z33"/>
  <c r="Z32"/>
  <c r="Z31"/>
  <c r="Z30"/>
  <c r="Z29"/>
  <c r="Z28"/>
  <c r="Z27"/>
  <c r="Z26"/>
  <c r="Z25"/>
  <c r="Z24"/>
  <c r="Z23"/>
  <c r="Z22"/>
  <c r="Z21"/>
  <c r="Z20"/>
  <c r="Z19"/>
  <c r="Z18"/>
  <c r="Z17"/>
  <c r="Z16"/>
  <c r="Z15"/>
  <c r="Z14"/>
  <c r="Z13"/>
  <c r="Z12"/>
  <c r="Z11"/>
  <c r="Z10"/>
  <c r="Z9"/>
  <c r="Z8"/>
  <c r="Z7"/>
  <c r="Z6"/>
  <c r="Z5"/>
  <c r="Q35"/>
  <c r="Q34"/>
  <c r="Q33"/>
  <c r="Q32"/>
  <c r="Q31"/>
  <c r="Q30"/>
  <c r="Q29"/>
  <c r="Q28"/>
  <c r="Q27"/>
  <c r="Q26"/>
  <c r="Q25"/>
  <c r="Q24"/>
  <c r="Q23"/>
  <c r="Q22"/>
  <c r="Q21"/>
  <c r="Q20"/>
  <c r="Q19"/>
  <c r="Q18"/>
  <c r="Q17"/>
  <c r="Q16"/>
  <c r="Q15"/>
  <c r="Q14"/>
  <c r="Q13"/>
  <c r="Q12"/>
  <c r="Q11"/>
  <c r="Q10"/>
  <c r="Q9"/>
  <c r="Q8"/>
  <c r="Q7"/>
  <c r="Q6"/>
  <c r="Q5"/>
  <c r="H50"/>
  <c r="H49"/>
  <c r="H48"/>
  <c r="H47"/>
  <c r="H46"/>
  <c r="H45"/>
  <c r="H44"/>
  <c r="H43"/>
  <c r="H42"/>
  <c r="H41"/>
  <c r="H40"/>
  <c r="H39"/>
  <c r="H38"/>
  <c r="H37"/>
  <c r="H36"/>
  <c r="H35"/>
  <c r="H34"/>
  <c r="H33"/>
  <c r="H32"/>
  <c r="H31"/>
  <c r="H30"/>
  <c r="H29"/>
  <c r="H28"/>
  <c r="H27"/>
  <c r="H26"/>
  <c r="H25"/>
  <c r="H24"/>
  <c r="H23"/>
  <c r="H22"/>
  <c r="H21"/>
  <c r="H20"/>
  <c r="H19"/>
  <c r="H18"/>
  <c r="H17"/>
  <c r="H16"/>
  <c r="H15"/>
  <c r="H14"/>
  <c r="H13"/>
  <c r="H11"/>
  <c r="H12"/>
  <c r="H10"/>
  <c r="H9"/>
  <c r="H8"/>
  <c r="H7"/>
  <c r="H6"/>
  <c r="H5"/>
  <c r="E142" i="3"/>
  <c r="F142"/>
  <c r="G142"/>
  <c r="H142"/>
  <c r="I142"/>
  <c r="J142"/>
  <c r="K142"/>
  <c r="L142"/>
  <c r="M142"/>
  <c r="N142"/>
  <c r="O142"/>
  <c r="P142"/>
  <c r="Q142"/>
  <c r="R142"/>
  <c r="D142"/>
  <c r="D615"/>
  <c r="E615"/>
  <c r="F615"/>
  <c r="G615"/>
  <c r="H615"/>
  <c r="I615"/>
  <c r="J615"/>
  <c r="K615"/>
  <c r="L615"/>
  <c r="M615"/>
  <c r="N615"/>
  <c r="O615"/>
  <c r="P615"/>
  <c r="Q615"/>
  <c r="C615"/>
  <c r="D614"/>
  <c r="E614"/>
  <c r="F614"/>
  <c r="G614"/>
  <c r="H614"/>
  <c r="I614"/>
  <c r="J614"/>
  <c r="K614"/>
  <c r="L614"/>
  <c r="M614"/>
  <c r="N614"/>
  <c r="O614"/>
  <c r="P614"/>
  <c r="Q614"/>
  <c r="C614"/>
  <c r="R233"/>
  <c r="Q233"/>
  <c r="P233"/>
  <c r="O233"/>
  <c r="N233"/>
  <c r="M233"/>
  <c r="L233"/>
  <c r="K233"/>
  <c r="J233"/>
  <c r="I233"/>
  <c r="H233"/>
  <c r="G233"/>
  <c r="F233"/>
  <c r="E233"/>
  <c r="D233"/>
  <c r="D616" i="1"/>
  <c r="E616"/>
  <c r="F616"/>
  <c r="G616"/>
  <c r="H616"/>
  <c r="I616"/>
  <c r="J616"/>
  <c r="K616"/>
  <c r="L616"/>
  <c r="M616"/>
  <c r="N616"/>
  <c r="O616"/>
  <c r="P616"/>
  <c r="Q616"/>
  <c r="C616"/>
  <c r="D615"/>
  <c r="E615"/>
  <c r="F615"/>
  <c r="G615"/>
  <c r="H615"/>
  <c r="I615"/>
  <c r="J615"/>
  <c r="K615"/>
  <c r="L615"/>
  <c r="M615"/>
  <c r="N615"/>
  <c r="O615"/>
  <c r="P615"/>
  <c r="Q615"/>
  <c r="C615"/>
  <c r="R233"/>
  <c r="Q233"/>
  <c r="P233"/>
  <c r="O233"/>
  <c r="N233"/>
  <c r="M233"/>
  <c r="L233"/>
  <c r="K233"/>
  <c r="J233"/>
  <c r="I233"/>
  <c r="H233"/>
  <c r="G233"/>
  <c r="F233"/>
  <c r="E233"/>
  <c r="D233"/>
  <c r="R445" i="3"/>
  <c r="Q445"/>
  <c r="P445"/>
  <c r="O445"/>
  <c r="N445"/>
  <c r="M445"/>
  <c r="L445"/>
  <c r="K445"/>
  <c r="J445"/>
  <c r="I445"/>
  <c r="H445"/>
  <c r="G445"/>
  <c r="F445"/>
  <c r="E445"/>
  <c r="D445"/>
  <c r="R445" i="1"/>
  <c r="Q445"/>
  <c r="P445"/>
  <c r="O445"/>
  <c r="N445"/>
  <c r="M445"/>
  <c r="L445"/>
  <c r="K445"/>
  <c r="J445"/>
  <c r="I445"/>
  <c r="H445"/>
  <c r="G445"/>
  <c r="F445"/>
  <c r="E445"/>
  <c r="D445"/>
  <c r="P617" l="1"/>
  <c r="N617"/>
  <c r="L617"/>
  <c r="J617"/>
  <c r="H617"/>
  <c r="F617"/>
  <c r="D617"/>
  <c r="Q617"/>
  <c r="O617"/>
  <c r="M617"/>
  <c r="K617"/>
  <c r="I617"/>
  <c r="G617"/>
  <c r="E617"/>
  <c r="D366"/>
  <c r="E366"/>
  <c r="F366"/>
  <c r="G366"/>
  <c r="H366"/>
  <c r="I366"/>
  <c r="K366"/>
  <c r="L366"/>
  <c r="M366"/>
  <c r="N366"/>
  <c r="O366"/>
  <c r="P366"/>
  <c r="Q366"/>
  <c r="R366"/>
  <c r="G8" i="4"/>
  <c r="F8"/>
  <c r="R318" i="3"/>
  <c r="Q318"/>
  <c r="P318"/>
  <c r="O318"/>
  <c r="N318"/>
  <c r="M318"/>
  <c r="L318"/>
  <c r="K318"/>
  <c r="J318"/>
  <c r="I318"/>
  <c r="H318"/>
  <c r="G318"/>
  <c r="F318"/>
  <c r="E318"/>
  <c r="D318"/>
  <c r="G8" i="2"/>
  <c r="F8"/>
  <c r="R318" i="1"/>
  <c r="Q318"/>
  <c r="P318"/>
  <c r="O318"/>
  <c r="N318"/>
  <c r="M318"/>
  <c r="L318"/>
  <c r="K318"/>
  <c r="J318"/>
  <c r="I318"/>
  <c r="H318"/>
  <c r="G318"/>
  <c r="F318"/>
  <c r="E318"/>
  <c r="D318"/>
  <c r="R25" i="3"/>
  <c r="Q25"/>
  <c r="P25"/>
  <c r="O25"/>
  <c r="N25"/>
  <c r="M25"/>
  <c r="L25"/>
  <c r="K25"/>
  <c r="J25"/>
  <c r="I25"/>
  <c r="H25"/>
  <c r="G25"/>
  <c r="F25"/>
  <c r="E25"/>
  <c r="D25"/>
  <c r="R25" i="1"/>
  <c r="Q25"/>
  <c r="P25"/>
  <c r="O25"/>
  <c r="N25"/>
  <c r="M25"/>
  <c r="L25"/>
  <c r="K25"/>
  <c r="J25"/>
  <c r="I25"/>
  <c r="H25"/>
  <c r="G25"/>
  <c r="F25"/>
  <c r="E25"/>
  <c r="D25"/>
  <c r="G48" i="4"/>
  <c r="F48"/>
  <c r="G37"/>
  <c r="F37"/>
  <c r="G33"/>
  <c r="F33"/>
  <c r="G32"/>
  <c r="F32"/>
  <c r="F30"/>
  <c r="G27"/>
  <c r="F27"/>
  <c r="G21"/>
  <c r="F21"/>
  <c r="F5"/>
  <c r="G5"/>
  <c r="F6"/>
  <c r="G6"/>
  <c r="F7"/>
  <c r="G7"/>
  <c r="F9"/>
  <c r="G9"/>
  <c r="F10"/>
  <c r="G10"/>
  <c r="F11"/>
  <c r="G11"/>
  <c r="F12"/>
  <c r="G12"/>
  <c r="F13"/>
  <c r="G13"/>
  <c r="F14"/>
  <c r="G14"/>
  <c r="F15"/>
  <c r="G15"/>
  <c r="F16"/>
  <c r="G16"/>
  <c r="F17"/>
  <c r="G17"/>
  <c r="F18"/>
  <c r="G18"/>
  <c r="F19"/>
  <c r="G19"/>
  <c r="F20"/>
  <c r="G20"/>
  <c r="F22"/>
  <c r="G22"/>
  <c r="F23"/>
  <c r="G23"/>
  <c r="F24"/>
  <c r="G24"/>
  <c r="F25"/>
  <c r="G25"/>
  <c r="F26"/>
  <c r="G26"/>
  <c r="F28"/>
  <c r="G28"/>
  <c r="F29"/>
  <c r="G29"/>
  <c r="G30"/>
  <c r="F31"/>
  <c r="G31"/>
  <c r="F34"/>
  <c r="G34"/>
  <c r="F35"/>
  <c r="G35"/>
  <c r="F36"/>
  <c r="G36"/>
  <c r="F38"/>
  <c r="G38"/>
  <c r="F39"/>
  <c r="G39"/>
  <c r="F40"/>
  <c r="G40"/>
  <c r="F41"/>
  <c r="G41"/>
  <c r="F42"/>
  <c r="G42"/>
  <c r="F43"/>
  <c r="G43"/>
  <c r="F44"/>
  <c r="G44"/>
  <c r="F45"/>
  <c r="G45"/>
  <c r="F46"/>
  <c r="G46"/>
  <c r="F47"/>
  <c r="G47"/>
  <c r="F49"/>
  <c r="G49"/>
  <c r="G50"/>
  <c r="G37" i="2"/>
  <c r="F37"/>
  <c r="G32"/>
  <c r="F32"/>
  <c r="G27"/>
  <c r="F27"/>
  <c r="G21"/>
  <c r="F21"/>
  <c r="F48"/>
  <c r="R21" i="3"/>
  <c r="Q21"/>
  <c r="P21"/>
  <c r="O21"/>
  <c r="N21"/>
  <c r="M21"/>
  <c r="L21"/>
  <c r="K21"/>
  <c r="J21"/>
  <c r="I21"/>
  <c r="H21"/>
  <c r="G21"/>
  <c r="F21"/>
  <c r="E21"/>
  <c r="D21"/>
  <c r="R21" i="1"/>
  <c r="Q21"/>
  <c r="P21"/>
  <c r="O21"/>
  <c r="N21"/>
  <c r="M21"/>
  <c r="L21"/>
  <c r="K21"/>
  <c r="J21"/>
  <c r="I21"/>
  <c r="H21"/>
  <c r="G21"/>
  <c r="F21"/>
  <c r="E21"/>
  <c r="D21"/>
  <c r="R456" i="3"/>
  <c r="Q456"/>
  <c r="P456"/>
  <c r="O456"/>
  <c r="N456"/>
  <c r="M456"/>
  <c r="L456"/>
  <c r="K456"/>
  <c r="J456"/>
  <c r="I456"/>
  <c r="H456"/>
  <c r="G456"/>
  <c r="F456"/>
  <c r="E456"/>
  <c r="D456"/>
  <c r="R456" i="1"/>
  <c r="Q456"/>
  <c r="P456"/>
  <c r="O456"/>
  <c r="N456"/>
  <c r="M456"/>
  <c r="L456"/>
  <c r="K456"/>
  <c r="J456"/>
  <c r="I456"/>
  <c r="H456"/>
  <c r="G456"/>
  <c r="F456"/>
  <c r="E456"/>
  <c r="D456"/>
  <c r="R581" i="3" l="1"/>
  <c r="Q581"/>
  <c r="P581"/>
  <c r="O581"/>
  <c r="N581"/>
  <c r="M581"/>
  <c r="L581"/>
  <c r="K581"/>
  <c r="J581"/>
  <c r="I581"/>
  <c r="H581"/>
  <c r="G581"/>
  <c r="F581"/>
  <c r="E581"/>
  <c r="D581"/>
  <c r="R419"/>
  <c r="Q419"/>
  <c r="P419"/>
  <c r="O419"/>
  <c r="N419"/>
  <c r="M419"/>
  <c r="L419"/>
  <c r="K419"/>
  <c r="J419"/>
  <c r="I419"/>
  <c r="H419"/>
  <c r="G419"/>
  <c r="F419"/>
  <c r="E419"/>
  <c r="D419"/>
  <c r="R403"/>
  <c r="Q403"/>
  <c r="P403"/>
  <c r="O403"/>
  <c r="N403"/>
  <c r="M403"/>
  <c r="L403"/>
  <c r="K403"/>
  <c r="J403"/>
  <c r="I403"/>
  <c r="H403"/>
  <c r="G403"/>
  <c r="F403"/>
  <c r="E403"/>
  <c r="D403"/>
  <c r="R355"/>
  <c r="Q355"/>
  <c r="P355"/>
  <c r="O355"/>
  <c r="N355"/>
  <c r="M355"/>
  <c r="L355"/>
  <c r="K355"/>
  <c r="J355"/>
  <c r="I355"/>
  <c r="H355"/>
  <c r="G355"/>
  <c r="F355"/>
  <c r="E355"/>
  <c r="D355"/>
  <c r="R337"/>
  <c r="Q337"/>
  <c r="P337"/>
  <c r="O337"/>
  <c r="N337"/>
  <c r="M337"/>
  <c r="L337"/>
  <c r="K337"/>
  <c r="J337"/>
  <c r="I337"/>
  <c r="H337"/>
  <c r="G337"/>
  <c r="F337"/>
  <c r="E337"/>
  <c r="D337"/>
  <c r="R521"/>
  <c r="Q521"/>
  <c r="P521"/>
  <c r="O521"/>
  <c r="N521"/>
  <c r="M521"/>
  <c r="L521"/>
  <c r="K521"/>
  <c r="J521"/>
  <c r="I521"/>
  <c r="H521"/>
  <c r="G521"/>
  <c r="F521"/>
  <c r="E521"/>
  <c r="D521"/>
  <c r="R477"/>
  <c r="Q477"/>
  <c r="P477"/>
  <c r="O477"/>
  <c r="N477"/>
  <c r="M477"/>
  <c r="L477"/>
  <c r="K477"/>
  <c r="J477"/>
  <c r="I477"/>
  <c r="H477"/>
  <c r="G477"/>
  <c r="F477"/>
  <c r="E477"/>
  <c r="D477"/>
  <c r="R465"/>
  <c r="Q465"/>
  <c r="P465"/>
  <c r="O465"/>
  <c r="N465"/>
  <c r="M465"/>
  <c r="L465"/>
  <c r="K465"/>
  <c r="J465"/>
  <c r="I465"/>
  <c r="H465"/>
  <c r="G465"/>
  <c r="F465"/>
  <c r="E465"/>
  <c r="D465"/>
  <c r="R149"/>
  <c r="Q149"/>
  <c r="P149"/>
  <c r="O149"/>
  <c r="N149"/>
  <c r="M149"/>
  <c r="L149"/>
  <c r="K149"/>
  <c r="J149"/>
  <c r="I149"/>
  <c r="H149"/>
  <c r="G149"/>
  <c r="F149"/>
  <c r="E149"/>
  <c r="D149"/>
  <c r="R87"/>
  <c r="Q87"/>
  <c r="P87"/>
  <c r="O87"/>
  <c r="N87"/>
  <c r="M87"/>
  <c r="L87"/>
  <c r="K87"/>
  <c r="J87"/>
  <c r="I87"/>
  <c r="H87"/>
  <c r="G87"/>
  <c r="F87"/>
  <c r="E87"/>
  <c r="D87"/>
  <c r="R293"/>
  <c r="Q293"/>
  <c r="P293"/>
  <c r="O293"/>
  <c r="N293"/>
  <c r="M293"/>
  <c r="L293"/>
  <c r="K293"/>
  <c r="J293"/>
  <c r="I293"/>
  <c r="H293"/>
  <c r="G293"/>
  <c r="F293"/>
  <c r="E293"/>
  <c r="D293"/>
  <c r="R280"/>
  <c r="Q280"/>
  <c r="P280"/>
  <c r="O280"/>
  <c r="N280"/>
  <c r="M280"/>
  <c r="L280"/>
  <c r="K280"/>
  <c r="J280"/>
  <c r="I280"/>
  <c r="H280"/>
  <c r="G280"/>
  <c r="F280"/>
  <c r="E280"/>
  <c r="D280"/>
  <c r="R208"/>
  <c r="Q208"/>
  <c r="P208"/>
  <c r="O208"/>
  <c r="N208"/>
  <c r="M208"/>
  <c r="L208"/>
  <c r="K208"/>
  <c r="J208"/>
  <c r="I208"/>
  <c r="H208"/>
  <c r="G208"/>
  <c r="F208"/>
  <c r="E208"/>
  <c r="D208"/>
  <c r="R355" i="1"/>
  <c r="Q355"/>
  <c r="P355"/>
  <c r="O355"/>
  <c r="N355"/>
  <c r="M355"/>
  <c r="L355"/>
  <c r="K355"/>
  <c r="J355"/>
  <c r="I355"/>
  <c r="H355"/>
  <c r="G355"/>
  <c r="F355"/>
  <c r="E355"/>
  <c r="D355"/>
  <c r="R156"/>
  <c r="Q156"/>
  <c r="P156"/>
  <c r="O156"/>
  <c r="N156"/>
  <c r="M156"/>
  <c r="L156"/>
  <c r="K156"/>
  <c r="J156"/>
  <c r="I156"/>
  <c r="H156"/>
  <c r="G156"/>
  <c r="F156"/>
  <c r="E156"/>
  <c r="D156"/>
  <c r="R293" l="1"/>
  <c r="Q293"/>
  <c r="P293"/>
  <c r="O293"/>
  <c r="N293"/>
  <c r="M293"/>
  <c r="L293"/>
  <c r="K293"/>
  <c r="J293"/>
  <c r="I293"/>
  <c r="H293"/>
  <c r="G293"/>
  <c r="F293"/>
  <c r="E293"/>
  <c r="D293"/>
  <c r="R413"/>
  <c r="Q413"/>
  <c r="P413"/>
  <c r="O413"/>
  <c r="N413"/>
  <c r="M413"/>
  <c r="L413"/>
  <c r="K413"/>
  <c r="J413"/>
  <c r="I413"/>
  <c r="H413"/>
  <c r="G413"/>
  <c r="F413"/>
  <c r="E413"/>
  <c r="D413"/>
  <c r="R559" i="3"/>
  <c r="Q559"/>
  <c r="P559"/>
  <c r="O559"/>
  <c r="N559"/>
  <c r="M559"/>
  <c r="L559"/>
  <c r="K559"/>
  <c r="J559"/>
  <c r="I559"/>
  <c r="H559"/>
  <c r="G559"/>
  <c r="F559"/>
  <c r="E559"/>
  <c r="D559"/>
  <c r="D563"/>
  <c r="E563"/>
  <c r="F563"/>
  <c r="G563"/>
  <c r="H563"/>
  <c r="I563"/>
  <c r="J563"/>
  <c r="K563"/>
  <c r="L563"/>
  <c r="M563"/>
  <c r="N563"/>
  <c r="O563"/>
  <c r="P563"/>
  <c r="Q563"/>
  <c r="R563"/>
  <c r="R440"/>
  <c r="Q440"/>
  <c r="P440"/>
  <c r="O440"/>
  <c r="N440"/>
  <c r="M440"/>
  <c r="L440"/>
  <c r="K440"/>
  <c r="J440"/>
  <c r="I440"/>
  <c r="H440"/>
  <c r="G440"/>
  <c r="F440"/>
  <c r="E440"/>
  <c r="D440"/>
  <c r="R559" i="1"/>
  <c r="Q559"/>
  <c r="P559"/>
  <c r="O559"/>
  <c r="N559"/>
  <c r="M559"/>
  <c r="L559"/>
  <c r="K559"/>
  <c r="J559"/>
  <c r="I559"/>
  <c r="H559"/>
  <c r="G559"/>
  <c r="F559"/>
  <c r="E559"/>
  <c r="D559"/>
  <c r="R346"/>
  <c r="Q346"/>
  <c r="P346"/>
  <c r="O346"/>
  <c r="N346"/>
  <c r="M346"/>
  <c r="L346"/>
  <c r="K346"/>
  <c r="J346"/>
  <c r="I346"/>
  <c r="H346"/>
  <c r="G346"/>
  <c r="F346"/>
  <c r="E346"/>
  <c r="D346"/>
  <c r="R440"/>
  <c r="Q440"/>
  <c r="P440"/>
  <c r="O440"/>
  <c r="N440"/>
  <c r="M440"/>
  <c r="L440"/>
  <c r="K440"/>
  <c r="J440"/>
  <c r="I440"/>
  <c r="H440"/>
  <c r="G440"/>
  <c r="F440"/>
  <c r="E440"/>
  <c r="D440"/>
  <c r="R95"/>
  <c r="Q95"/>
  <c r="P95"/>
  <c r="O95"/>
  <c r="N95"/>
  <c r="M95"/>
  <c r="L95"/>
  <c r="K95"/>
  <c r="J95"/>
  <c r="I95"/>
  <c r="H95"/>
  <c r="G95"/>
  <c r="F95"/>
  <c r="E95"/>
  <c r="D95"/>
  <c r="R95" i="3"/>
  <c r="Q95"/>
  <c r="P95"/>
  <c r="O95"/>
  <c r="N95"/>
  <c r="M95"/>
  <c r="L95"/>
  <c r="K95"/>
  <c r="J95"/>
  <c r="I95"/>
  <c r="H95"/>
  <c r="G95"/>
  <c r="F95"/>
  <c r="E95"/>
  <c r="D95"/>
  <c r="R70"/>
  <c r="Q70"/>
  <c r="P70"/>
  <c r="O70"/>
  <c r="N70"/>
  <c r="M70"/>
  <c r="L70"/>
  <c r="K70"/>
  <c r="J70"/>
  <c r="I70"/>
  <c r="H70"/>
  <c r="G70"/>
  <c r="F70"/>
  <c r="E70"/>
  <c r="D70"/>
  <c r="R70" i="1"/>
  <c r="Q70"/>
  <c r="P70"/>
  <c r="O70"/>
  <c r="N70"/>
  <c r="M70"/>
  <c r="L70"/>
  <c r="K70"/>
  <c r="J70"/>
  <c r="I70"/>
  <c r="H70"/>
  <c r="G70"/>
  <c r="F70"/>
  <c r="E70"/>
  <c r="D70"/>
  <c r="G50" i="2" l="1"/>
  <c r="G49"/>
  <c r="F49"/>
  <c r="G47"/>
  <c r="F47"/>
  <c r="G46"/>
  <c r="F46"/>
  <c r="G45"/>
  <c r="F45"/>
  <c r="G44"/>
  <c r="F44"/>
  <c r="G43"/>
  <c r="F43"/>
  <c r="G42"/>
  <c r="F42"/>
  <c r="G41"/>
  <c r="F41"/>
  <c r="G40"/>
  <c r="F40"/>
  <c r="G39"/>
  <c r="F39"/>
  <c r="G38"/>
  <c r="F38"/>
  <c r="G36"/>
  <c r="F36"/>
  <c r="G35"/>
  <c r="F35"/>
  <c r="G34"/>
  <c r="F34"/>
  <c r="G33"/>
  <c r="F33"/>
  <c r="G31"/>
  <c r="F31"/>
  <c r="G30"/>
  <c r="F30"/>
  <c r="G29"/>
  <c r="F29"/>
  <c r="G28"/>
  <c r="F28"/>
  <c r="G26"/>
  <c r="F26"/>
  <c r="G25"/>
  <c r="F25"/>
  <c r="G24"/>
  <c r="F24"/>
  <c r="G23"/>
  <c r="F23"/>
  <c r="G22"/>
  <c r="F22"/>
  <c r="G20"/>
  <c r="F20"/>
  <c r="G19"/>
  <c r="F19"/>
  <c r="G17"/>
  <c r="F17"/>
  <c r="G16"/>
  <c r="F16"/>
  <c r="G15"/>
  <c r="F15"/>
  <c r="G14"/>
  <c r="F14"/>
  <c r="G13"/>
  <c r="F13"/>
  <c r="G12"/>
  <c r="F12"/>
  <c r="G11"/>
  <c r="F11"/>
  <c r="G10"/>
  <c r="F10"/>
  <c r="G9"/>
  <c r="F9"/>
  <c r="G7"/>
  <c r="F7"/>
  <c r="G6"/>
  <c r="F6"/>
  <c r="G5"/>
  <c r="F5"/>
  <c r="Z40" i="4" l="1"/>
  <c r="Z41" s="1"/>
  <c r="H51"/>
  <c r="H52" s="1"/>
  <c r="Q36"/>
  <c r="Q37" s="1"/>
  <c r="Z40" i="2"/>
  <c r="Z41" s="1"/>
  <c r="Q36"/>
  <c r="Q37" s="1"/>
  <c r="H51"/>
  <c r="H52" s="1"/>
  <c r="R313" i="3" l="1"/>
  <c r="Q313"/>
  <c r="P313"/>
  <c r="O313"/>
  <c r="N313"/>
  <c r="M313"/>
  <c r="L313"/>
  <c r="K313"/>
  <c r="J313"/>
  <c r="I313"/>
  <c r="H313"/>
  <c r="G313"/>
  <c r="F313"/>
  <c r="E313"/>
  <c r="D313"/>
  <c r="R313" i="1"/>
  <c r="Q313"/>
  <c r="P313"/>
  <c r="O313"/>
  <c r="N313"/>
  <c r="M313"/>
  <c r="L313"/>
  <c r="K313"/>
  <c r="J313"/>
  <c r="I313"/>
  <c r="H313"/>
  <c r="G313"/>
  <c r="F313"/>
  <c r="E313"/>
  <c r="D313"/>
  <c r="R65" i="3"/>
  <c r="Q65"/>
  <c r="P65"/>
  <c r="O65"/>
  <c r="N65"/>
  <c r="M65"/>
  <c r="L65"/>
  <c r="K65"/>
  <c r="J65"/>
  <c r="I65"/>
  <c r="H65"/>
  <c r="G65"/>
  <c r="F65"/>
  <c r="E65"/>
  <c r="D65"/>
  <c r="R65" i="1"/>
  <c r="Q65"/>
  <c r="P65"/>
  <c r="O65"/>
  <c r="N65"/>
  <c r="M65"/>
  <c r="L65"/>
  <c r="K65"/>
  <c r="J65"/>
  <c r="I65"/>
  <c r="H65"/>
  <c r="G65"/>
  <c r="F65"/>
  <c r="E65"/>
  <c r="D65"/>
  <c r="R600"/>
  <c r="Q600"/>
  <c r="P600"/>
  <c r="O600"/>
  <c r="N600"/>
  <c r="M600"/>
  <c r="L600"/>
  <c r="K600"/>
  <c r="I600"/>
  <c r="H600"/>
  <c r="G600"/>
  <c r="F600"/>
  <c r="E600"/>
  <c r="D600"/>
  <c r="R598"/>
  <c r="Q598"/>
  <c r="P598"/>
  <c r="O598"/>
  <c r="N598"/>
  <c r="M598"/>
  <c r="L598"/>
  <c r="K598"/>
  <c r="J598"/>
  <c r="I598"/>
  <c r="H598"/>
  <c r="G598"/>
  <c r="F598"/>
  <c r="E598"/>
  <c r="D598"/>
  <c r="R596"/>
  <c r="Q596"/>
  <c r="P596"/>
  <c r="O596"/>
  <c r="N596"/>
  <c r="M596"/>
  <c r="L596"/>
  <c r="K596"/>
  <c r="J596"/>
  <c r="I596"/>
  <c r="H596"/>
  <c r="G596"/>
  <c r="F596"/>
  <c r="E596"/>
  <c r="D596"/>
  <c r="R589"/>
  <c r="Q589"/>
  <c r="P589"/>
  <c r="O589"/>
  <c r="N589"/>
  <c r="M589"/>
  <c r="L589"/>
  <c r="K589"/>
  <c r="J589"/>
  <c r="I589"/>
  <c r="H589"/>
  <c r="G589"/>
  <c r="F589"/>
  <c r="E589"/>
  <c r="D589"/>
  <c r="R581"/>
  <c r="Q581"/>
  <c r="P581"/>
  <c r="O581"/>
  <c r="N581"/>
  <c r="M581"/>
  <c r="L581"/>
  <c r="K581"/>
  <c r="J581"/>
  <c r="I581"/>
  <c r="H581"/>
  <c r="G581"/>
  <c r="F581"/>
  <c r="E581"/>
  <c r="D581"/>
  <c r="R579"/>
  <c r="Q579"/>
  <c r="P579"/>
  <c r="O579"/>
  <c r="N579"/>
  <c r="M579"/>
  <c r="G579"/>
  <c r="F579"/>
  <c r="E579"/>
  <c r="D579"/>
  <c r="R329"/>
  <c r="Q329"/>
  <c r="P329"/>
  <c r="O329"/>
  <c r="N329"/>
  <c r="M329"/>
  <c r="L329"/>
  <c r="K329"/>
  <c r="J329"/>
  <c r="I329"/>
  <c r="H329"/>
  <c r="G329"/>
  <c r="F329"/>
  <c r="E329"/>
  <c r="D329"/>
  <c r="R575"/>
  <c r="Q575"/>
  <c r="P575"/>
  <c r="O575"/>
  <c r="N575"/>
  <c r="M575"/>
  <c r="L575"/>
  <c r="K575"/>
  <c r="J575"/>
  <c r="I575"/>
  <c r="H575"/>
  <c r="G575"/>
  <c r="F575"/>
  <c r="E575"/>
  <c r="D575"/>
  <c r="R570"/>
  <c r="Q570"/>
  <c r="P570"/>
  <c r="O570"/>
  <c r="N570"/>
  <c r="M570"/>
  <c r="L570"/>
  <c r="K570"/>
  <c r="J570"/>
  <c r="I570"/>
  <c r="H570"/>
  <c r="G570"/>
  <c r="F570"/>
  <c r="E570"/>
  <c r="D570"/>
  <c r="R377"/>
  <c r="Q377"/>
  <c r="P377"/>
  <c r="O377"/>
  <c r="N377"/>
  <c r="M377"/>
  <c r="L377"/>
  <c r="K377"/>
  <c r="J377"/>
  <c r="I377"/>
  <c r="H377"/>
  <c r="G377"/>
  <c r="F377"/>
  <c r="E377"/>
  <c r="D377"/>
  <c r="R429"/>
  <c r="Q429"/>
  <c r="P429"/>
  <c r="O429"/>
  <c r="N429"/>
  <c r="M429"/>
  <c r="L429"/>
  <c r="K429"/>
  <c r="J429"/>
  <c r="I429"/>
  <c r="H429"/>
  <c r="G429"/>
  <c r="F429"/>
  <c r="E429"/>
  <c r="D429"/>
  <c r="R427"/>
  <c r="Q427"/>
  <c r="P427"/>
  <c r="O427"/>
  <c r="N427"/>
  <c r="M427"/>
  <c r="L427"/>
  <c r="K427"/>
  <c r="J427"/>
  <c r="I427"/>
  <c r="H427"/>
  <c r="G427"/>
  <c r="F427"/>
  <c r="E427"/>
  <c r="D427"/>
  <c r="R424"/>
  <c r="Q424"/>
  <c r="P424"/>
  <c r="O424"/>
  <c r="N424"/>
  <c r="M424"/>
  <c r="L424"/>
  <c r="K424"/>
  <c r="J424"/>
  <c r="I424"/>
  <c r="H424"/>
  <c r="G424"/>
  <c r="F424"/>
  <c r="E424"/>
  <c r="D424"/>
  <c r="R419"/>
  <c r="Q419"/>
  <c r="P419"/>
  <c r="O419"/>
  <c r="N419"/>
  <c r="M419"/>
  <c r="L419"/>
  <c r="K419"/>
  <c r="J419"/>
  <c r="I419"/>
  <c r="H419"/>
  <c r="G419"/>
  <c r="F419"/>
  <c r="E419"/>
  <c r="D419"/>
  <c r="R403"/>
  <c r="Q403"/>
  <c r="P403"/>
  <c r="O403"/>
  <c r="N403"/>
  <c r="M403"/>
  <c r="L403"/>
  <c r="K403"/>
  <c r="J403"/>
  <c r="I403"/>
  <c r="H403"/>
  <c r="G403"/>
  <c r="F403"/>
  <c r="E403"/>
  <c r="D403"/>
  <c r="R397"/>
  <c r="Q397"/>
  <c r="P397"/>
  <c r="O397"/>
  <c r="N397"/>
  <c r="M397"/>
  <c r="L397"/>
  <c r="K397"/>
  <c r="J397"/>
  <c r="I397"/>
  <c r="H397"/>
  <c r="G397"/>
  <c r="F397"/>
  <c r="E397"/>
  <c r="D397"/>
  <c r="R393"/>
  <c r="Q393"/>
  <c r="P393"/>
  <c r="O393"/>
  <c r="N393"/>
  <c r="M393"/>
  <c r="L393"/>
  <c r="K393"/>
  <c r="J393"/>
  <c r="I393"/>
  <c r="H393"/>
  <c r="G393"/>
  <c r="F393"/>
  <c r="E393"/>
  <c r="D393"/>
  <c r="R391"/>
  <c r="Q391"/>
  <c r="P391"/>
  <c r="O391"/>
  <c r="N391"/>
  <c r="M391"/>
  <c r="L391"/>
  <c r="K391"/>
  <c r="J391"/>
  <c r="I391"/>
  <c r="H391"/>
  <c r="G391"/>
  <c r="F391"/>
  <c r="E391"/>
  <c r="D391"/>
  <c r="R389"/>
  <c r="Q389"/>
  <c r="P389"/>
  <c r="O389"/>
  <c r="N389"/>
  <c r="M389"/>
  <c r="L389"/>
  <c r="K389"/>
  <c r="J389"/>
  <c r="I389"/>
  <c r="H389"/>
  <c r="G389"/>
  <c r="F389"/>
  <c r="E389"/>
  <c r="D389"/>
  <c r="R384"/>
  <c r="Q384"/>
  <c r="P384"/>
  <c r="O384"/>
  <c r="N384"/>
  <c r="M384"/>
  <c r="L384"/>
  <c r="K384"/>
  <c r="J384"/>
  <c r="I384"/>
  <c r="H384"/>
  <c r="G384"/>
  <c r="F384"/>
  <c r="E384"/>
  <c r="D384"/>
  <c r="R563"/>
  <c r="Q563"/>
  <c r="P563"/>
  <c r="O563"/>
  <c r="N563"/>
  <c r="M563"/>
  <c r="L563"/>
  <c r="K563"/>
  <c r="J563"/>
  <c r="I563"/>
  <c r="H563"/>
  <c r="G563"/>
  <c r="F563"/>
  <c r="E563"/>
  <c r="D563"/>
  <c r="R364"/>
  <c r="Q364"/>
  <c r="P364"/>
  <c r="O364"/>
  <c r="N364"/>
  <c r="M364"/>
  <c r="L364"/>
  <c r="K364"/>
  <c r="J364"/>
  <c r="I364"/>
  <c r="H364"/>
  <c r="G364"/>
  <c r="F364"/>
  <c r="E364"/>
  <c r="D364"/>
  <c r="R360"/>
  <c r="Q360"/>
  <c r="P360"/>
  <c r="O360"/>
  <c r="N360"/>
  <c r="M360"/>
  <c r="L360"/>
  <c r="K360"/>
  <c r="J360"/>
  <c r="I360"/>
  <c r="H360"/>
  <c r="G360"/>
  <c r="F360"/>
  <c r="E360"/>
  <c r="D360"/>
  <c r="R337"/>
  <c r="Q337"/>
  <c r="P337"/>
  <c r="O337"/>
  <c r="N337"/>
  <c r="M337"/>
  <c r="L337"/>
  <c r="K337"/>
  <c r="J337"/>
  <c r="I337"/>
  <c r="H337"/>
  <c r="G337"/>
  <c r="F337"/>
  <c r="E337"/>
  <c r="D337"/>
  <c r="R333"/>
  <c r="Q333"/>
  <c r="P333"/>
  <c r="O333"/>
  <c r="N333"/>
  <c r="M333"/>
  <c r="L333"/>
  <c r="K333"/>
  <c r="J333"/>
  <c r="I333"/>
  <c r="H333"/>
  <c r="G333"/>
  <c r="F333"/>
  <c r="E333"/>
  <c r="D333"/>
  <c r="R327"/>
  <c r="Q327"/>
  <c r="P327"/>
  <c r="O327"/>
  <c r="N327"/>
  <c r="M327"/>
  <c r="L327"/>
  <c r="K327"/>
  <c r="J327"/>
  <c r="I327"/>
  <c r="H327"/>
  <c r="G327"/>
  <c r="F327"/>
  <c r="E327"/>
  <c r="D327"/>
  <c r="R323"/>
  <c r="Q323"/>
  <c r="P323"/>
  <c r="O323"/>
  <c r="N323"/>
  <c r="M323"/>
  <c r="L323"/>
  <c r="K323"/>
  <c r="J323"/>
  <c r="I323"/>
  <c r="H323"/>
  <c r="G323"/>
  <c r="F323"/>
  <c r="E323"/>
  <c r="D323"/>
  <c r="R548"/>
  <c r="Q548"/>
  <c r="P548"/>
  <c r="O548"/>
  <c r="N548"/>
  <c r="M548"/>
  <c r="L548"/>
  <c r="K548"/>
  <c r="I548"/>
  <c r="H548"/>
  <c r="G548"/>
  <c r="F548"/>
  <c r="E548"/>
  <c r="D548"/>
  <c r="R546"/>
  <c r="Q546"/>
  <c r="P546"/>
  <c r="O546"/>
  <c r="N546"/>
  <c r="M546"/>
  <c r="L546"/>
  <c r="K546"/>
  <c r="J546"/>
  <c r="I546"/>
  <c r="H546"/>
  <c r="G546"/>
  <c r="F546"/>
  <c r="E546"/>
  <c r="D546"/>
  <c r="R542"/>
  <c r="Q542"/>
  <c r="P542"/>
  <c r="O542"/>
  <c r="N542"/>
  <c r="M542"/>
  <c r="L542"/>
  <c r="K542"/>
  <c r="J542"/>
  <c r="I542"/>
  <c r="H542"/>
  <c r="G542"/>
  <c r="F542"/>
  <c r="E542"/>
  <c r="D542"/>
  <c r="R534"/>
  <c r="Q534"/>
  <c r="P534"/>
  <c r="O534"/>
  <c r="N534"/>
  <c r="M534"/>
  <c r="L534"/>
  <c r="K534"/>
  <c r="J534"/>
  <c r="I534"/>
  <c r="H534"/>
  <c r="G534"/>
  <c r="F534"/>
  <c r="E534"/>
  <c r="D534"/>
  <c r="R528"/>
  <c r="Q528"/>
  <c r="P528"/>
  <c r="O528"/>
  <c r="N528"/>
  <c r="M528"/>
  <c r="L528"/>
  <c r="K528"/>
  <c r="J528"/>
  <c r="I528"/>
  <c r="H528"/>
  <c r="G528"/>
  <c r="F528"/>
  <c r="E528"/>
  <c r="D528"/>
  <c r="R521"/>
  <c r="Q521"/>
  <c r="P521"/>
  <c r="O521"/>
  <c r="N521"/>
  <c r="M521"/>
  <c r="L521"/>
  <c r="K521"/>
  <c r="J521"/>
  <c r="I521"/>
  <c r="H521"/>
  <c r="G521"/>
  <c r="F521"/>
  <c r="E521"/>
  <c r="D521"/>
  <c r="R515"/>
  <c r="Q515"/>
  <c r="P515"/>
  <c r="O515"/>
  <c r="N515"/>
  <c r="M515"/>
  <c r="L515"/>
  <c r="K515"/>
  <c r="J515"/>
  <c r="I515"/>
  <c r="H515"/>
  <c r="G515"/>
  <c r="F515"/>
  <c r="E515"/>
  <c r="D515"/>
  <c r="R511"/>
  <c r="Q511"/>
  <c r="P511"/>
  <c r="O511"/>
  <c r="N511"/>
  <c r="M511"/>
  <c r="L511"/>
  <c r="K511"/>
  <c r="J511"/>
  <c r="I511"/>
  <c r="H511"/>
  <c r="G511"/>
  <c r="F511"/>
  <c r="E511"/>
  <c r="D511"/>
  <c r="R509"/>
  <c r="Q509"/>
  <c r="P509"/>
  <c r="O509"/>
  <c r="N509"/>
  <c r="M509"/>
  <c r="L509"/>
  <c r="K509"/>
  <c r="I509"/>
  <c r="H509"/>
  <c r="G509"/>
  <c r="F509"/>
  <c r="E509"/>
  <c r="D509"/>
  <c r="R507"/>
  <c r="Q507"/>
  <c r="P507"/>
  <c r="O507"/>
  <c r="N507"/>
  <c r="M507"/>
  <c r="L507"/>
  <c r="K507"/>
  <c r="J507"/>
  <c r="I507"/>
  <c r="H507"/>
  <c r="G507"/>
  <c r="F507"/>
  <c r="E507"/>
  <c r="D507"/>
  <c r="R502"/>
  <c r="Q502"/>
  <c r="P502"/>
  <c r="O502"/>
  <c r="N502"/>
  <c r="M502"/>
  <c r="L502"/>
  <c r="K502"/>
  <c r="J502"/>
  <c r="I502"/>
  <c r="H502"/>
  <c r="G502"/>
  <c r="F502"/>
  <c r="E502"/>
  <c r="D502"/>
  <c r="R495"/>
  <c r="Q495"/>
  <c r="P495"/>
  <c r="O495"/>
  <c r="N495"/>
  <c r="M495"/>
  <c r="L495"/>
  <c r="K495"/>
  <c r="J495"/>
  <c r="I495"/>
  <c r="H495"/>
  <c r="G495"/>
  <c r="F495"/>
  <c r="E495"/>
  <c r="D495"/>
  <c r="R484"/>
  <c r="Q484"/>
  <c r="P484"/>
  <c r="O484"/>
  <c r="N484"/>
  <c r="M484"/>
  <c r="L484"/>
  <c r="K484"/>
  <c r="J484"/>
  <c r="I484"/>
  <c r="H484"/>
  <c r="G484"/>
  <c r="F484"/>
  <c r="E484"/>
  <c r="D484"/>
  <c r="R482"/>
  <c r="Q482"/>
  <c r="P482"/>
  <c r="O482"/>
  <c r="N482"/>
  <c r="M482"/>
  <c r="L482"/>
  <c r="K482"/>
  <c r="J482"/>
  <c r="I482"/>
  <c r="H482"/>
  <c r="G482"/>
  <c r="F482"/>
  <c r="E482"/>
  <c r="D482"/>
  <c r="R477"/>
  <c r="Q477"/>
  <c r="P477"/>
  <c r="O477"/>
  <c r="N477"/>
  <c r="M477"/>
  <c r="L477"/>
  <c r="K477"/>
  <c r="J477"/>
  <c r="I477"/>
  <c r="H477"/>
  <c r="G477"/>
  <c r="F477"/>
  <c r="E477"/>
  <c r="D477"/>
  <c r="R472"/>
  <c r="Q472"/>
  <c r="P472"/>
  <c r="O472"/>
  <c r="N472"/>
  <c r="M472"/>
  <c r="L472"/>
  <c r="K472"/>
  <c r="J472"/>
  <c r="I472"/>
  <c r="H472"/>
  <c r="G472"/>
  <c r="F472"/>
  <c r="E472"/>
  <c r="D472"/>
  <c r="R465"/>
  <c r="Q465"/>
  <c r="P465"/>
  <c r="O465"/>
  <c r="N465"/>
  <c r="M465"/>
  <c r="L465"/>
  <c r="K465"/>
  <c r="J465"/>
  <c r="I465"/>
  <c r="H465"/>
  <c r="G465"/>
  <c r="F465"/>
  <c r="E465"/>
  <c r="D465"/>
  <c r="R460"/>
  <c r="Q460"/>
  <c r="P460"/>
  <c r="O460"/>
  <c r="N460"/>
  <c r="M460"/>
  <c r="L460"/>
  <c r="K460"/>
  <c r="J460"/>
  <c r="I460"/>
  <c r="H460"/>
  <c r="G460"/>
  <c r="F460"/>
  <c r="E460"/>
  <c r="D460"/>
  <c r="R451"/>
  <c r="R458" s="1"/>
  <c r="Q451"/>
  <c r="Q458" s="1"/>
  <c r="P451"/>
  <c r="P458" s="1"/>
  <c r="O451"/>
  <c r="O458" s="1"/>
  <c r="N451"/>
  <c r="N458" s="1"/>
  <c r="M451"/>
  <c r="M458" s="1"/>
  <c r="L451"/>
  <c r="L458" s="1"/>
  <c r="K451"/>
  <c r="K458" s="1"/>
  <c r="J451"/>
  <c r="J458" s="1"/>
  <c r="I451"/>
  <c r="I458" s="1"/>
  <c r="H451"/>
  <c r="H458" s="1"/>
  <c r="G451"/>
  <c r="G458" s="1"/>
  <c r="F451"/>
  <c r="F458" s="1"/>
  <c r="E451"/>
  <c r="E458" s="1"/>
  <c r="D451"/>
  <c r="D458" s="1"/>
  <c r="R112"/>
  <c r="Q112"/>
  <c r="P112"/>
  <c r="O112"/>
  <c r="N112"/>
  <c r="M112"/>
  <c r="L112"/>
  <c r="K112"/>
  <c r="J112"/>
  <c r="I112"/>
  <c r="H112"/>
  <c r="G112"/>
  <c r="F112"/>
  <c r="E112"/>
  <c r="D112"/>
  <c r="R110"/>
  <c r="Q110"/>
  <c r="P110"/>
  <c r="O110"/>
  <c r="N110"/>
  <c r="M110"/>
  <c r="L110"/>
  <c r="K110"/>
  <c r="J110"/>
  <c r="I110"/>
  <c r="H110"/>
  <c r="G110"/>
  <c r="F110"/>
  <c r="E110"/>
  <c r="D110"/>
  <c r="R106"/>
  <c r="Q106"/>
  <c r="P106"/>
  <c r="O106"/>
  <c r="N106"/>
  <c r="M106"/>
  <c r="L106"/>
  <c r="K106"/>
  <c r="J106"/>
  <c r="I106"/>
  <c r="H106"/>
  <c r="G106"/>
  <c r="F106"/>
  <c r="E106"/>
  <c r="D106"/>
  <c r="R101"/>
  <c r="Q101"/>
  <c r="P101"/>
  <c r="O101"/>
  <c r="N101"/>
  <c r="M101"/>
  <c r="L101"/>
  <c r="K101"/>
  <c r="J101"/>
  <c r="I101"/>
  <c r="H101"/>
  <c r="G101"/>
  <c r="F101"/>
  <c r="E101"/>
  <c r="D101"/>
  <c r="R87"/>
  <c r="Q87"/>
  <c r="P87"/>
  <c r="O87"/>
  <c r="N87"/>
  <c r="M87"/>
  <c r="L87"/>
  <c r="K87"/>
  <c r="J87"/>
  <c r="I87"/>
  <c r="H87"/>
  <c r="G87"/>
  <c r="F87"/>
  <c r="E87"/>
  <c r="D87"/>
  <c r="R85"/>
  <c r="Q85"/>
  <c r="P85"/>
  <c r="O85"/>
  <c r="N85"/>
  <c r="M85"/>
  <c r="L85"/>
  <c r="K85"/>
  <c r="J85"/>
  <c r="I85"/>
  <c r="H85"/>
  <c r="G85"/>
  <c r="F85"/>
  <c r="E85"/>
  <c r="D85"/>
  <c r="R81"/>
  <c r="Q81"/>
  <c r="P81"/>
  <c r="O81"/>
  <c r="N81"/>
  <c r="M81"/>
  <c r="L81"/>
  <c r="K81"/>
  <c r="J81"/>
  <c r="I81"/>
  <c r="H81"/>
  <c r="G81"/>
  <c r="F81"/>
  <c r="E81"/>
  <c r="D81"/>
  <c r="R79"/>
  <c r="Q79"/>
  <c r="P79"/>
  <c r="O79"/>
  <c r="N79"/>
  <c r="M79"/>
  <c r="L79"/>
  <c r="K79"/>
  <c r="J79"/>
  <c r="I79"/>
  <c r="H79"/>
  <c r="G79"/>
  <c r="F79"/>
  <c r="E79"/>
  <c r="D79"/>
  <c r="R75"/>
  <c r="Q75"/>
  <c r="P75"/>
  <c r="O75"/>
  <c r="N75"/>
  <c r="M75"/>
  <c r="L75"/>
  <c r="K75"/>
  <c r="J75"/>
  <c r="I75"/>
  <c r="H75"/>
  <c r="G75"/>
  <c r="F75"/>
  <c r="E75"/>
  <c r="D75"/>
  <c r="R54"/>
  <c r="Q54"/>
  <c r="P54"/>
  <c r="O54"/>
  <c r="N54"/>
  <c r="M54"/>
  <c r="L54"/>
  <c r="K54"/>
  <c r="J54"/>
  <c r="I54"/>
  <c r="H54"/>
  <c r="G54"/>
  <c r="F54"/>
  <c r="E54"/>
  <c r="D54"/>
  <c r="R52"/>
  <c r="Q52"/>
  <c r="P52"/>
  <c r="O52"/>
  <c r="N52"/>
  <c r="M52"/>
  <c r="L52"/>
  <c r="K52"/>
  <c r="J52"/>
  <c r="I52"/>
  <c r="H52"/>
  <c r="G52"/>
  <c r="F52"/>
  <c r="E52"/>
  <c r="D52"/>
  <c r="R49"/>
  <c r="Q49"/>
  <c r="P49"/>
  <c r="O49"/>
  <c r="N49"/>
  <c r="M49"/>
  <c r="L49"/>
  <c r="K49"/>
  <c r="J49"/>
  <c r="I49"/>
  <c r="H49"/>
  <c r="G49"/>
  <c r="F49"/>
  <c r="E49"/>
  <c r="D49"/>
  <c r="R42"/>
  <c r="Q42"/>
  <c r="P42"/>
  <c r="O42"/>
  <c r="N42"/>
  <c r="M42"/>
  <c r="L42"/>
  <c r="K42"/>
  <c r="J42"/>
  <c r="I42"/>
  <c r="H42"/>
  <c r="G42"/>
  <c r="F42"/>
  <c r="E42"/>
  <c r="D42"/>
  <c r="R30"/>
  <c r="Q30"/>
  <c r="P30"/>
  <c r="O30"/>
  <c r="N30"/>
  <c r="M30"/>
  <c r="L30"/>
  <c r="K30"/>
  <c r="J30"/>
  <c r="I30"/>
  <c r="H30"/>
  <c r="G30"/>
  <c r="F30"/>
  <c r="E30"/>
  <c r="D30"/>
  <c r="R5"/>
  <c r="Q5"/>
  <c r="P5"/>
  <c r="O5"/>
  <c r="N5"/>
  <c r="M5"/>
  <c r="L5"/>
  <c r="K5"/>
  <c r="J5"/>
  <c r="I5"/>
  <c r="H5"/>
  <c r="G5"/>
  <c r="F5"/>
  <c r="E5"/>
  <c r="D5"/>
  <c r="R19"/>
  <c r="Q19"/>
  <c r="P19"/>
  <c r="O19"/>
  <c r="N19"/>
  <c r="M19"/>
  <c r="L19"/>
  <c r="K19"/>
  <c r="J19"/>
  <c r="I19"/>
  <c r="H19"/>
  <c r="G19"/>
  <c r="F19"/>
  <c r="E19"/>
  <c r="D19"/>
  <c r="R14"/>
  <c r="Q14"/>
  <c r="P14"/>
  <c r="O14"/>
  <c r="N14"/>
  <c r="M14"/>
  <c r="L14"/>
  <c r="K14"/>
  <c r="J14"/>
  <c r="I14"/>
  <c r="H14"/>
  <c r="G14"/>
  <c r="F14"/>
  <c r="E14"/>
  <c r="D14"/>
  <c r="R7"/>
  <c r="Q7"/>
  <c r="P7"/>
  <c r="O7"/>
  <c r="N7"/>
  <c r="M7"/>
  <c r="L7"/>
  <c r="K7"/>
  <c r="J7"/>
  <c r="I7"/>
  <c r="H7"/>
  <c r="G7"/>
  <c r="F7"/>
  <c r="E7"/>
  <c r="D7"/>
  <c r="R302"/>
  <c r="Q302"/>
  <c r="P302"/>
  <c r="O302"/>
  <c r="N302"/>
  <c r="M302"/>
  <c r="L302"/>
  <c r="K302"/>
  <c r="J302"/>
  <c r="I302"/>
  <c r="H302"/>
  <c r="G302"/>
  <c r="F302"/>
  <c r="E302"/>
  <c r="D302"/>
  <c r="R298"/>
  <c r="Q298"/>
  <c r="P298"/>
  <c r="O298"/>
  <c r="N298"/>
  <c r="M298"/>
  <c r="L298"/>
  <c r="K298"/>
  <c r="J298"/>
  <c r="I298"/>
  <c r="H298"/>
  <c r="G298"/>
  <c r="F298"/>
  <c r="E298"/>
  <c r="D298"/>
  <c r="R287"/>
  <c r="Q287"/>
  <c r="P287"/>
  <c r="O287"/>
  <c r="N287"/>
  <c r="M287"/>
  <c r="L287"/>
  <c r="K287"/>
  <c r="J287"/>
  <c r="I287"/>
  <c r="H287"/>
  <c r="G287"/>
  <c r="F287"/>
  <c r="E287"/>
  <c r="D287"/>
  <c r="R280"/>
  <c r="Q280"/>
  <c r="P280"/>
  <c r="O280"/>
  <c r="N280"/>
  <c r="M280"/>
  <c r="L280"/>
  <c r="K280"/>
  <c r="J280"/>
  <c r="I280"/>
  <c r="H280"/>
  <c r="G280"/>
  <c r="F280"/>
  <c r="E280"/>
  <c r="D280"/>
  <c r="R271"/>
  <c r="Q271"/>
  <c r="P271"/>
  <c r="O271"/>
  <c r="N271"/>
  <c r="M271"/>
  <c r="L271"/>
  <c r="K271"/>
  <c r="J271"/>
  <c r="I271"/>
  <c r="H271"/>
  <c r="G271"/>
  <c r="F271"/>
  <c r="E271"/>
  <c r="D271"/>
  <c r="R267"/>
  <c r="Q267"/>
  <c r="P267"/>
  <c r="O267"/>
  <c r="N267"/>
  <c r="M267"/>
  <c r="L267"/>
  <c r="K267"/>
  <c r="J267"/>
  <c r="I267"/>
  <c r="H267"/>
  <c r="G267"/>
  <c r="F267"/>
  <c r="E267"/>
  <c r="D267"/>
  <c r="R251"/>
  <c r="Q251"/>
  <c r="P251"/>
  <c r="O251"/>
  <c r="N251"/>
  <c r="M251"/>
  <c r="L251"/>
  <c r="K251"/>
  <c r="J251"/>
  <c r="I251"/>
  <c r="H251"/>
  <c r="G251"/>
  <c r="F251"/>
  <c r="E251"/>
  <c r="D251"/>
  <c r="R262"/>
  <c r="Q262"/>
  <c r="P262"/>
  <c r="O262"/>
  <c r="N262"/>
  <c r="M262"/>
  <c r="L262"/>
  <c r="K262"/>
  <c r="J262"/>
  <c r="I262"/>
  <c r="H262"/>
  <c r="G262"/>
  <c r="F262"/>
  <c r="E262"/>
  <c r="D262"/>
  <c r="R255"/>
  <c r="Q255"/>
  <c r="P255"/>
  <c r="O255"/>
  <c r="N255"/>
  <c r="M255"/>
  <c r="L255"/>
  <c r="K255"/>
  <c r="J255"/>
  <c r="I255"/>
  <c r="H255"/>
  <c r="G255"/>
  <c r="F255"/>
  <c r="E255"/>
  <c r="D255"/>
  <c r="R240"/>
  <c r="Q240"/>
  <c r="P240"/>
  <c r="O240"/>
  <c r="N240"/>
  <c r="M240"/>
  <c r="L240"/>
  <c r="K240"/>
  <c r="J240"/>
  <c r="I240"/>
  <c r="H240"/>
  <c r="G240"/>
  <c r="F240"/>
  <c r="E240"/>
  <c r="D240"/>
  <c r="R238"/>
  <c r="Q238"/>
  <c r="P238"/>
  <c r="O238"/>
  <c r="N238"/>
  <c r="M238"/>
  <c r="L238"/>
  <c r="K238"/>
  <c r="J238"/>
  <c r="I238"/>
  <c r="H238"/>
  <c r="G238"/>
  <c r="F238"/>
  <c r="E238"/>
  <c r="D238"/>
  <c r="R218"/>
  <c r="Q218"/>
  <c r="P218"/>
  <c r="O218"/>
  <c r="N218"/>
  <c r="M218"/>
  <c r="L218"/>
  <c r="K218"/>
  <c r="J218"/>
  <c r="I218"/>
  <c r="H218"/>
  <c r="G218"/>
  <c r="F218"/>
  <c r="E218"/>
  <c r="D218"/>
  <c r="R208"/>
  <c r="Q208"/>
  <c r="P208"/>
  <c r="O208"/>
  <c r="N208"/>
  <c r="M208"/>
  <c r="L208"/>
  <c r="K208"/>
  <c r="J208"/>
  <c r="I208"/>
  <c r="H208"/>
  <c r="G208"/>
  <c r="F208"/>
  <c r="E208"/>
  <c r="D208"/>
  <c r="R202"/>
  <c r="Q202"/>
  <c r="P202"/>
  <c r="O202"/>
  <c r="N202"/>
  <c r="M202"/>
  <c r="L202"/>
  <c r="K202"/>
  <c r="J202"/>
  <c r="I202"/>
  <c r="H202"/>
  <c r="G202"/>
  <c r="F202"/>
  <c r="E202"/>
  <c r="D202"/>
  <c r="R198"/>
  <c r="Q198"/>
  <c r="P198"/>
  <c r="O198"/>
  <c r="N198"/>
  <c r="M198"/>
  <c r="L198"/>
  <c r="K198"/>
  <c r="J198"/>
  <c r="I198"/>
  <c r="H198"/>
  <c r="G198"/>
  <c r="F198"/>
  <c r="E198"/>
  <c r="D198"/>
  <c r="R196"/>
  <c r="Q196"/>
  <c r="P196"/>
  <c r="O196"/>
  <c r="N196"/>
  <c r="M196"/>
  <c r="L196"/>
  <c r="K196"/>
  <c r="J196"/>
  <c r="I196"/>
  <c r="H196"/>
  <c r="G196"/>
  <c r="F196"/>
  <c r="E196"/>
  <c r="D196"/>
  <c r="R192"/>
  <c r="Q192"/>
  <c r="P192"/>
  <c r="O192"/>
  <c r="N192"/>
  <c r="M192"/>
  <c r="L192"/>
  <c r="K192"/>
  <c r="J192"/>
  <c r="I192"/>
  <c r="H192"/>
  <c r="G192"/>
  <c r="F192"/>
  <c r="E192"/>
  <c r="D192"/>
  <c r="R183"/>
  <c r="Q183"/>
  <c r="P183"/>
  <c r="O183"/>
  <c r="N183"/>
  <c r="M183"/>
  <c r="L183"/>
  <c r="K183"/>
  <c r="J183"/>
  <c r="I183"/>
  <c r="H183"/>
  <c r="G183"/>
  <c r="F183"/>
  <c r="E183"/>
  <c r="D183"/>
  <c r="R171"/>
  <c r="Q171"/>
  <c r="P171"/>
  <c r="O171"/>
  <c r="N171"/>
  <c r="M171"/>
  <c r="L171"/>
  <c r="K171"/>
  <c r="J171"/>
  <c r="I171"/>
  <c r="H171"/>
  <c r="G171"/>
  <c r="F171"/>
  <c r="E171"/>
  <c r="D171"/>
  <c r="R169"/>
  <c r="Q169"/>
  <c r="P169"/>
  <c r="O169"/>
  <c r="N169"/>
  <c r="M169"/>
  <c r="L169"/>
  <c r="K169"/>
  <c r="J169"/>
  <c r="I169"/>
  <c r="H169"/>
  <c r="G169"/>
  <c r="F169"/>
  <c r="E169"/>
  <c r="D169"/>
  <c r="R165"/>
  <c r="Q165"/>
  <c r="P165"/>
  <c r="O165"/>
  <c r="N165"/>
  <c r="M165"/>
  <c r="L165"/>
  <c r="K165"/>
  <c r="J165"/>
  <c r="I165"/>
  <c r="H165"/>
  <c r="G165"/>
  <c r="F165"/>
  <c r="E165"/>
  <c r="D165"/>
  <c r="R149"/>
  <c r="Q149"/>
  <c r="P149"/>
  <c r="O149"/>
  <c r="N149"/>
  <c r="M149"/>
  <c r="L149"/>
  <c r="K149"/>
  <c r="J149"/>
  <c r="I149"/>
  <c r="H149"/>
  <c r="G149"/>
  <c r="F149"/>
  <c r="E149"/>
  <c r="D149"/>
  <c r="R144"/>
  <c r="Q144"/>
  <c r="P144"/>
  <c r="O144"/>
  <c r="N144"/>
  <c r="M144"/>
  <c r="L144"/>
  <c r="K144"/>
  <c r="J144"/>
  <c r="I144"/>
  <c r="H144"/>
  <c r="G144"/>
  <c r="F144"/>
  <c r="E144"/>
  <c r="D144"/>
  <c r="R140"/>
  <c r="Q140"/>
  <c r="P140"/>
  <c r="O140"/>
  <c r="N140"/>
  <c r="M140"/>
  <c r="L140"/>
  <c r="K140"/>
  <c r="J140"/>
  <c r="I140"/>
  <c r="H140"/>
  <c r="G140"/>
  <c r="F140"/>
  <c r="E140"/>
  <c r="D140"/>
  <c r="R138"/>
  <c r="Q138"/>
  <c r="P138"/>
  <c r="O138"/>
  <c r="N138"/>
  <c r="M138"/>
  <c r="L138"/>
  <c r="K138"/>
  <c r="J138"/>
  <c r="I138"/>
  <c r="H138"/>
  <c r="G138"/>
  <c r="F138"/>
  <c r="E138"/>
  <c r="D138"/>
  <c r="R136"/>
  <c r="Q136"/>
  <c r="P136"/>
  <c r="O136"/>
  <c r="N136"/>
  <c r="M136"/>
  <c r="L136"/>
  <c r="K136"/>
  <c r="J136"/>
  <c r="I136"/>
  <c r="H136"/>
  <c r="G136"/>
  <c r="F136"/>
  <c r="E136"/>
  <c r="D136"/>
  <c r="R131"/>
  <c r="Q131"/>
  <c r="P131"/>
  <c r="O131"/>
  <c r="N131"/>
  <c r="M131"/>
  <c r="L131"/>
  <c r="K131"/>
  <c r="J131"/>
  <c r="I131"/>
  <c r="H131"/>
  <c r="G131"/>
  <c r="F131"/>
  <c r="E131"/>
  <c r="D131"/>
  <c r="R123"/>
  <c r="Q123"/>
  <c r="P123"/>
  <c r="O123"/>
  <c r="N123"/>
  <c r="M123"/>
  <c r="L123"/>
  <c r="K123"/>
  <c r="J123"/>
  <c r="I123"/>
  <c r="H123"/>
  <c r="G123"/>
  <c r="F123"/>
  <c r="E123"/>
  <c r="D123"/>
  <c r="D123" i="3"/>
  <c r="E123"/>
  <c r="F123"/>
  <c r="G123"/>
  <c r="H123"/>
  <c r="I123"/>
  <c r="J123"/>
  <c r="K123"/>
  <c r="L123"/>
  <c r="M123"/>
  <c r="N123"/>
  <c r="O123"/>
  <c r="P123"/>
  <c r="Q123"/>
  <c r="R123"/>
  <c r="D131"/>
  <c r="E131"/>
  <c r="F131"/>
  <c r="G131"/>
  <c r="H131"/>
  <c r="I131"/>
  <c r="J131"/>
  <c r="K131"/>
  <c r="L131"/>
  <c r="M131"/>
  <c r="N131"/>
  <c r="O131"/>
  <c r="P131"/>
  <c r="Q131"/>
  <c r="R131"/>
  <c r="D136"/>
  <c r="E136"/>
  <c r="F136"/>
  <c r="G136"/>
  <c r="H136"/>
  <c r="I136"/>
  <c r="J136"/>
  <c r="K136"/>
  <c r="L136"/>
  <c r="M136"/>
  <c r="N136"/>
  <c r="O136"/>
  <c r="P136"/>
  <c r="Q136"/>
  <c r="R136"/>
  <c r="D138"/>
  <c r="E138"/>
  <c r="F138"/>
  <c r="G138"/>
  <c r="H138"/>
  <c r="I138"/>
  <c r="K138"/>
  <c r="L138"/>
  <c r="M138"/>
  <c r="N138"/>
  <c r="O138"/>
  <c r="P138"/>
  <c r="Q138"/>
  <c r="R138"/>
  <c r="D140"/>
  <c r="E140"/>
  <c r="F140"/>
  <c r="G140"/>
  <c r="H140"/>
  <c r="I140"/>
  <c r="J140"/>
  <c r="K140"/>
  <c r="L140"/>
  <c r="M140"/>
  <c r="N140"/>
  <c r="O140"/>
  <c r="P140"/>
  <c r="Q140"/>
  <c r="R140"/>
  <c r="D144"/>
  <c r="E144"/>
  <c r="F144"/>
  <c r="G144"/>
  <c r="H144"/>
  <c r="I144"/>
  <c r="J144"/>
  <c r="K144"/>
  <c r="L144"/>
  <c r="M144"/>
  <c r="N144"/>
  <c r="O144"/>
  <c r="P144"/>
  <c r="Q144"/>
  <c r="R144"/>
  <c r="D156"/>
  <c r="E156"/>
  <c r="F156"/>
  <c r="G156"/>
  <c r="H156"/>
  <c r="I156"/>
  <c r="J156"/>
  <c r="K156"/>
  <c r="L156"/>
  <c r="M156"/>
  <c r="N156"/>
  <c r="O156"/>
  <c r="P156"/>
  <c r="Q156"/>
  <c r="R156"/>
  <c r="D166"/>
  <c r="E166"/>
  <c r="F166"/>
  <c r="G166"/>
  <c r="H166"/>
  <c r="I166"/>
  <c r="J166"/>
  <c r="K166"/>
  <c r="L166"/>
  <c r="M166"/>
  <c r="N166"/>
  <c r="O166"/>
  <c r="P166"/>
  <c r="Q166"/>
  <c r="R166"/>
  <c r="D170"/>
  <c r="E170"/>
  <c r="F170"/>
  <c r="G170"/>
  <c r="H170"/>
  <c r="I170"/>
  <c r="J170"/>
  <c r="K170"/>
  <c r="L170"/>
  <c r="M170"/>
  <c r="N170"/>
  <c r="O170"/>
  <c r="P170"/>
  <c r="Q170"/>
  <c r="R170"/>
  <c r="D172"/>
  <c r="E172"/>
  <c r="F172"/>
  <c r="G172"/>
  <c r="H172"/>
  <c r="I172"/>
  <c r="J172"/>
  <c r="K172"/>
  <c r="L172"/>
  <c r="M172"/>
  <c r="N172"/>
  <c r="O172"/>
  <c r="P172"/>
  <c r="Q172"/>
  <c r="R172"/>
  <c r="D183"/>
  <c r="E183"/>
  <c r="F183"/>
  <c r="G183"/>
  <c r="H183"/>
  <c r="I183"/>
  <c r="J183"/>
  <c r="K183"/>
  <c r="L183"/>
  <c r="M183"/>
  <c r="N183"/>
  <c r="O183"/>
  <c r="P183"/>
  <c r="Q183"/>
  <c r="R183"/>
  <c r="D192"/>
  <c r="E192"/>
  <c r="F192"/>
  <c r="G192"/>
  <c r="H192"/>
  <c r="I192"/>
  <c r="J192"/>
  <c r="K192"/>
  <c r="L192"/>
  <c r="M192"/>
  <c r="N192"/>
  <c r="O192"/>
  <c r="P192"/>
  <c r="Q192"/>
  <c r="R192"/>
  <c r="D196"/>
  <c r="E196"/>
  <c r="F196"/>
  <c r="G196"/>
  <c r="H196"/>
  <c r="I196"/>
  <c r="J196"/>
  <c r="K196"/>
  <c r="L196"/>
  <c r="M196"/>
  <c r="N196"/>
  <c r="O196"/>
  <c r="P196"/>
  <c r="Q196"/>
  <c r="R196"/>
  <c r="D198"/>
  <c r="E198"/>
  <c r="F198"/>
  <c r="G198"/>
  <c r="H198"/>
  <c r="I198"/>
  <c r="J198"/>
  <c r="K198"/>
  <c r="L198"/>
  <c r="M198"/>
  <c r="N198"/>
  <c r="O198"/>
  <c r="P198"/>
  <c r="Q198"/>
  <c r="R198"/>
  <c r="D202"/>
  <c r="E202"/>
  <c r="F202"/>
  <c r="G202"/>
  <c r="H202"/>
  <c r="I202"/>
  <c r="J202"/>
  <c r="K202"/>
  <c r="L202"/>
  <c r="M202"/>
  <c r="N202"/>
  <c r="O202"/>
  <c r="P202"/>
  <c r="Q202"/>
  <c r="R202"/>
  <c r="D218"/>
  <c r="E218"/>
  <c r="F218"/>
  <c r="G218"/>
  <c r="H218"/>
  <c r="I218"/>
  <c r="J218"/>
  <c r="K218"/>
  <c r="L218"/>
  <c r="M218"/>
  <c r="N218"/>
  <c r="O218"/>
  <c r="P218"/>
  <c r="Q218"/>
  <c r="R218"/>
  <c r="D238"/>
  <c r="E238"/>
  <c r="F238"/>
  <c r="G238"/>
  <c r="H238"/>
  <c r="I238"/>
  <c r="J238"/>
  <c r="K238"/>
  <c r="L238"/>
  <c r="M238"/>
  <c r="N238"/>
  <c r="O238"/>
  <c r="P238"/>
  <c r="Q238"/>
  <c r="R238"/>
  <c r="D240"/>
  <c r="E240"/>
  <c r="F240"/>
  <c r="G240"/>
  <c r="H240"/>
  <c r="I240"/>
  <c r="J240"/>
  <c r="K240"/>
  <c r="L240"/>
  <c r="M240"/>
  <c r="N240"/>
  <c r="O240"/>
  <c r="P240"/>
  <c r="Q240"/>
  <c r="R240"/>
  <c r="D255"/>
  <c r="E255"/>
  <c r="F255"/>
  <c r="G255"/>
  <c r="H255"/>
  <c r="I255"/>
  <c r="J255"/>
  <c r="K255"/>
  <c r="L255"/>
  <c r="M255"/>
  <c r="N255"/>
  <c r="O255"/>
  <c r="P255"/>
  <c r="Q255"/>
  <c r="R255"/>
  <c r="D262"/>
  <c r="E262"/>
  <c r="F262"/>
  <c r="G262"/>
  <c r="H262"/>
  <c r="I262"/>
  <c r="J262"/>
  <c r="K262"/>
  <c r="L262"/>
  <c r="M262"/>
  <c r="N262"/>
  <c r="O262"/>
  <c r="P262"/>
  <c r="Q262"/>
  <c r="R262"/>
  <c r="D251"/>
  <c r="E251"/>
  <c r="F251"/>
  <c r="G251"/>
  <c r="H251"/>
  <c r="I251"/>
  <c r="J251"/>
  <c r="K251"/>
  <c r="L251"/>
  <c r="M251"/>
  <c r="N251"/>
  <c r="O251"/>
  <c r="P251"/>
  <c r="Q251"/>
  <c r="R251"/>
  <c r="D267"/>
  <c r="E267"/>
  <c r="F267"/>
  <c r="G267"/>
  <c r="H267"/>
  <c r="I267"/>
  <c r="J267"/>
  <c r="K267"/>
  <c r="L267"/>
  <c r="M267"/>
  <c r="N267"/>
  <c r="O267"/>
  <c r="P267"/>
  <c r="Q267"/>
  <c r="R267"/>
  <c r="D271"/>
  <c r="E271"/>
  <c r="F271"/>
  <c r="G271"/>
  <c r="H271"/>
  <c r="I271"/>
  <c r="J271"/>
  <c r="K271"/>
  <c r="L271"/>
  <c r="M271"/>
  <c r="N271"/>
  <c r="O271"/>
  <c r="P271"/>
  <c r="Q271"/>
  <c r="R271"/>
  <c r="D287"/>
  <c r="E287"/>
  <c r="F287"/>
  <c r="G287"/>
  <c r="H287"/>
  <c r="I287"/>
  <c r="J287"/>
  <c r="K287"/>
  <c r="L287"/>
  <c r="M287"/>
  <c r="N287"/>
  <c r="O287"/>
  <c r="P287"/>
  <c r="Q287"/>
  <c r="R287"/>
  <c r="D298"/>
  <c r="E298"/>
  <c r="F298"/>
  <c r="G298"/>
  <c r="H298"/>
  <c r="I298"/>
  <c r="J298"/>
  <c r="K298"/>
  <c r="L298"/>
  <c r="M298"/>
  <c r="N298"/>
  <c r="O298"/>
  <c r="P298"/>
  <c r="Q298"/>
  <c r="R298"/>
  <c r="D302"/>
  <c r="E302"/>
  <c r="F302"/>
  <c r="G302"/>
  <c r="H302"/>
  <c r="I302"/>
  <c r="J302"/>
  <c r="K302"/>
  <c r="L302"/>
  <c r="M302"/>
  <c r="N302"/>
  <c r="O302"/>
  <c r="P302"/>
  <c r="Q302"/>
  <c r="R302"/>
  <c r="D7"/>
  <c r="E7"/>
  <c r="F7"/>
  <c r="G7"/>
  <c r="H7"/>
  <c r="I7"/>
  <c r="J7"/>
  <c r="K7"/>
  <c r="L7"/>
  <c r="M7"/>
  <c r="N7"/>
  <c r="O7"/>
  <c r="P7"/>
  <c r="Q7"/>
  <c r="R7"/>
  <c r="D14"/>
  <c r="E14"/>
  <c r="F14"/>
  <c r="G14"/>
  <c r="H14"/>
  <c r="I14"/>
  <c r="J14"/>
  <c r="K14"/>
  <c r="L14"/>
  <c r="M14"/>
  <c r="N14"/>
  <c r="O14"/>
  <c r="P14"/>
  <c r="Q14"/>
  <c r="R14"/>
  <c r="D19"/>
  <c r="E19"/>
  <c r="F19"/>
  <c r="G19"/>
  <c r="H19"/>
  <c r="I19"/>
  <c r="J19"/>
  <c r="K19"/>
  <c r="L19"/>
  <c r="M19"/>
  <c r="N19"/>
  <c r="O19"/>
  <c r="P19"/>
  <c r="Q19"/>
  <c r="R19"/>
  <c r="D5"/>
  <c r="E5"/>
  <c r="F5"/>
  <c r="G5"/>
  <c r="H5"/>
  <c r="I5"/>
  <c r="J5"/>
  <c r="K5"/>
  <c r="L5"/>
  <c r="M5"/>
  <c r="N5"/>
  <c r="O5"/>
  <c r="P5"/>
  <c r="Q5"/>
  <c r="R5"/>
  <c r="D30"/>
  <c r="E30"/>
  <c r="F30"/>
  <c r="G30"/>
  <c r="H30"/>
  <c r="I30"/>
  <c r="J30"/>
  <c r="K30"/>
  <c r="L30"/>
  <c r="M30"/>
  <c r="N30"/>
  <c r="O30"/>
  <c r="P30"/>
  <c r="Q30"/>
  <c r="R30"/>
  <c r="D42"/>
  <c r="E42"/>
  <c r="F42"/>
  <c r="G42"/>
  <c r="H42"/>
  <c r="I42"/>
  <c r="J42"/>
  <c r="K42"/>
  <c r="L42"/>
  <c r="M42"/>
  <c r="N42"/>
  <c r="O42"/>
  <c r="P42"/>
  <c r="Q42"/>
  <c r="R42"/>
  <c r="D49"/>
  <c r="E49"/>
  <c r="F49"/>
  <c r="G49"/>
  <c r="H49"/>
  <c r="I49"/>
  <c r="J49"/>
  <c r="K49"/>
  <c r="L49"/>
  <c r="M49"/>
  <c r="N49"/>
  <c r="O49"/>
  <c r="P49"/>
  <c r="Q49"/>
  <c r="R49"/>
  <c r="D52"/>
  <c r="E52"/>
  <c r="F52"/>
  <c r="G52"/>
  <c r="H52"/>
  <c r="I52"/>
  <c r="J52"/>
  <c r="K52"/>
  <c r="L52"/>
  <c r="M52"/>
  <c r="N52"/>
  <c r="O52"/>
  <c r="P52"/>
  <c r="Q52"/>
  <c r="R52"/>
  <c r="D54"/>
  <c r="E54"/>
  <c r="F54"/>
  <c r="G54"/>
  <c r="H54"/>
  <c r="I54"/>
  <c r="K54"/>
  <c r="L54"/>
  <c r="M54"/>
  <c r="N54"/>
  <c r="O54"/>
  <c r="P54"/>
  <c r="Q54"/>
  <c r="R54"/>
  <c r="D75"/>
  <c r="E75"/>
  <c r="F75"/>
  <c r="G75"/>
  <c r="H75"/>
  <c r="I75"/>
  <c r="J75"/>
  <c r="K75"/>
  <c r="L75"/>
  <c r="M75"/>
  <c r="N75"/>
  <c r="O75"/>
  <c r="P75"/>
  <c r="Q75"/>
  <c r="R75"/>
  <c r="D79"/>
  <c r="E79"/>
  <c r="F79"/>
  <c r="G79"/>
  <c r="H79"/>
  <c r="I79"/>
  <c r="J79"/>
  <c r="K79"/>
  <c r="L79"/>
  <c r="M79"/>
  <c r="N79"/>
  <c r="O79"/>
  <c r="P79"/>
  <c r="Q79"/>
  <c r="R79"/>
  <c r="D81"/>
  <c r="E81"/>
  <c r="F81"/>
  <c r="G81"/>
  <c r="H81"/>
  <c r="I81"/>
  <c r="J81"/>
  <c r="K81"/>
  <c r="L81"/>
  <c r="M81"/>
  <c r="N81"/>
  <c r="O81"/>
  <c r="P81"/>
  <c r="Q81"/>
  <c r="R81"/>
  <c r="D85"/>
  <c r="E85"/>
  <c r="F85"/>
  <c r="G85"/>
  <c r="H85"/>
  <c r="I85"/>
  <c r="J85"/>
  <c r="K85"/>
  <c r="L85"/>
  <c r="M85"/>
  <c r="N85"/>
  <c r="O85"/>
  <c r="P85"/>
  <c r="Q85"/>
  <c r="R85"/>
  <c r="D101"/>
  <c r="E101"/>
  <c r="F101"/>
  <c r="G101"/>
  <c r="H101"/>
  <c r="I101"/>
  <c r="J101"/>
  <c r="K101"/>
  <c r="L101"/>
  <c r="M101"/>
  <c r="N101"/>
  <c r="O101"/>
  <c r="P101"/>
  <c r="Q101"/>
  <c r="R101"/>
  <c r="D106"/>
  <c r="E106"/>
  <c r="F106"/>
  <c r="G106"/>
  <c r="H106"/>
  <c r="I106"/>
  <c r="J106"/>
  <c r="K106"/>
  <c r="L106"/>
  <c r="M106"/>
  <c r="N106"/>
  <c r="O106"/>
  <c r="P106"/>
  <c r="Q106"/>
  <c r="R106"/>
  <c r="D110"/>
  <c r="E110"/>
  <c r="F110"/>
  <c r="G110"/>
  <c r="H110"/>
  <c r="I110"/>
  <c r="J110"/>
  <c r="K110"/>
  <c r="L110"/>
  <c r="M110"/>
  <c r="N110"/>
  <c r="O110"/>
  <c r="P110"/>
  <c r="Q110"/>
  <c r="R110"/>
  <c r="D112"/>
  <c r="E112"/>
  <c r="F112"/>
  <c r="G112"/>
  <c r="H112"/>
  <c r="I112"/>
  <c r="J112"/>
  <c r="K112"/>
  <c r="L112"/>
  <c r="M112"/>
  <c r="N112"/>
  <c r="O112"/>
  <c r="P112"/>
  <c r="Q112"/>
  <c r="R112"/>
  <c r="D451"/>
  <c r="D458" s="1"/>
  <c r="E451"/>
  <c r="E458" s="1"/>
  <c r="F451"/>
  <c r="F458" s="1"/>
  <c r="G451"/>
  <c r="G458" s="1"/>
  <c r="H451"/>
  <c r="H458" s="1"/>
  <c r="I451"/>
  <c r="I458" s="1"/>
  <c r="J451"/>
  <c r="J458" s="1"/>
  <c r="K451"/>
  <c r="K458" s="1"/>
  <c r="L451"/>
  <c r="L458" s="1"/>
  <c r="M451"/>
  <c r="M458" s="1"/>
  <c r="N451"/>
  <c r="N458" s="1"/>
  <c r="O451"/>
  <c r="O458" s="1"/>
  <c r="P451"/>
  <c r="P458" s="1"/>
  <c r="Q451"/>
  <c r="Q458" s="1"/>
  <c r="R451"/>
  <c r="R458" s="1"/>
  <c r="D460"/>
  <c r="E460"/>
  <c r="F460"/>
  <c r="G460"/>
  <c r="H460"/>
  <c r="I460"/>
  <c r="J460"/>
  <c r="K460"/>
  <c r="L460"/>
  <c r="M460"/>
  <c r="N460"/>
  <c r="O460"/>
  <c r="P460"/>
  <c r="Q460"/>
  <c r="R460"/>
  <c r="D472"/>
  <c r="E472"/>
  <c r="F472"/>
  <c r="G472"/>
  <c r="H472"/>
  <c r="I472"/>
  <c r="J472"/>
  <c r="K472"/>
  <c r="L472"/>
  <c r="M472"/>
  <c r="N472"/>
  <c r="O472"/>
  <c r="P472"/>
  <c r="Q472"/>
  <c r="R472"/>
  <c r="D482"/>
  <c r="E482"/>
  <c r="F482"/>
  <c r="G482"/>
  <c r="H482"/>
  <c r="I482"/>
  <c r="J482"/>
  <c r="K482"/>
  <c r="L482"/>
  <c r="M482"/>
  <c r="N482"/>
  <c r="O482"/>
  <c r="P482"/>
  <c r="Q482"/>
  <c r="R482"/>
  <c r="D484"/>
  <c r="E484"/>
  <c r="F484"/>
  <c r="G484"/>
  <c r="H484"/>
  <c r="I484"/>
  <c r="J484"/>
  <c r="K484"/>
  <c r="L484"/>
  <c r="M484"/>
  <c r="N484"/>
  <c r="O484"/>
  <c r="P484"/>
  <c r="Q484"/>
  <c r="R484"/>
  <c r="D495"/>
  <c r="E495"/>
  <c r="F495"/>
  <c r="G495"/>
  <c r="H495"/>
  <c r="I495"/>
  <c r="J495"/>
  <c r="K495"/>
  <c r="L495"/>
  <c r="M495"/>
  <c r="N495"/>
  <c r="O495"/>
  <c r="P495"/>
  <c r="Q495"/>
  <c r="R495"/>
  <c r="D502"/>
  <c r="E502"/>
  <c r="F502"/>
  <c r="G502"/>
  <c r="H502"/>
  <c r="I502"/>
  <c r="J502"/>
  <c r="K502"/>
  <c r="L502"/>
  <c r="M502"/>
  <c r="N502"/>
  <c r="O502"/>
  <c r="P502"/>
  <c r="Q502"/>
  <c r="R502"/>
  <c r="D507"/>
  <c r="E507"/>
  <c r="F507"/>
  <c r="G507"/>
  <c r="H507"/>
  <c r="I507"/>
  <c r="J507"/>
  <c r="K507"/>
  <c r="L507"/>
  <c r="M507"/>
  <c r="N507"/>
  <c r="O507"/>
  <c r="P507"/>
  <c r="Q507"/>
  <c r="R507"/>
  <c r="D509"/>
  <c r="E509"/>
  <c r="F509"/>
  <c r="G509"/>
  <c r="H509"/>
  <c r="I509"/>
  <c r="K509"/>
  <c r="L509"/>
  <c r="M509"/>
  <c r="N509"/>
  <c r="O509"/>
  <c r="P509"/>
  <c r="Q509"/>
  <c r="R509"/>
  <c r="D511"/>
  <c r="E511"/>
  <c r="F511"/>
  <c r="G511"/>
  <c r="H511"/>
  <c r="I511"/>
  <c r="J511"/>
  <c r="K511"/>
  <c r="L511"/>
  <c r="M511"/>
  <c r="N511"/>
  <c r="O511"/>
  <c r="P511"/>
  <c r="Q511"/>
  <c r="R511"/>
  <c r="D515"/>
  <c r="E515"/>
  <c r="F515"/>
  <c r="G515"/>
  <c r="H515"/>
  <c r="I515"/>
  <c r="J515"/>
  <c r="K515"/>
  <c r="L515"/>
  <c r="M515"/>
  <c r="N515"/>
  <c r="O515"/>
  <c r="P515"/>
  <c r="Q515"/>
  <c r="R515"/>
  <c r="D528"/>
  <c r="E528"/>
  <c r="F528"/>
  <c r="G528"/>
  <c r="H528"/>
  <c r="I528"/>
  <c r="J528"/>
  <c r="K528"/>
  <c r="L528"/>
  <c r="M528"/>
  <c r="N528"/>
  <c r="O528"/>
  <c r="P528"/>
  <c r="Q528"/>
  <c r="R528"/>
  <c r="D534"/>
  <c r="E534"/>
  <c r="F534"/>
  <c r="G534"/>
  <c r="H534"/>
  <c r="I534"/>
  <c r="J534"/>
  <c r="K534"/>
  <c r="L534"/>
  <c r="M534"/>
  <c r="N534"/>
  <c r="O534"/>
  <c r="P534"/>
  <c r="Q534"/>
  <c r="R534"/>
  <c r="D542"/>
  <c r="E542"/>
  <c r="F542"/>
  <c r="G542"/>
  <c r="H542"/>
  <c r="I542"/>
  <c r="J542"/>
  <c r="K542"/>
  <c r="L542"/>
  <c r="M542"/>
  <c r="N542"/>
  <c r="O542"/>
  <c r="P542"/>
  <c r="Q542"/>
  <c r="R542"/>
  <c r="D546"/>
  <c r="E546"/>
  <c r="F546"/>
  <c r="G546"/>
  <c r="H546"/>
  <c r="I546"/>
  <c r="J546"/>
  <c r="K546"/>
  <c r="L546"/>
  <c r="M546"/>
  <c r="N546"/>
  <c r="O546"/>
  <c r="P546"/>
  <c r="Q546"/>
  <c r="R546"/>
  <c r="D548"/>
  <c r="E548"/>
  <c r="F548"/>
  <c r="G548"/>
  <c r="H548"/>
  <c r="I548"/>
  <c r="K548"/>
  <c r="L548"/>
  <c r="M548"/>
  <c r="N548"/>
  <c r="O548"/>
  <c r="P548"/>
  <c r="Q548"/>
  <c r="R548"/>
  <c r="D323"/>
  <c r="E323"/>
  <c r="F323"/>
  <c r="G323"/>
  <c r="H323"/>
  <c r="I323"/>
  <c r="J323"/>
  <c r="K323"/>
  <c r="L323"/>
  <c r="M323"/>
  <c r="N323"/>
  <c r="O323"/>
  <c r="P323"/>
  <c r="Q323"/>
  <c r="R323"/>
  <c r="D327"/>
  <c r="E327"/>
  <c r="F327"/>
  <c r="G327"/>
  <c r="H327"/>
  <c r="I327"/>
  <c r="J327"/>
  <c r="K327"/>
  <c r="L327"/>
  <c r="M327"/>
  <c r="N327"/>
  <c r="O327"/>
  <c r="P327"/>
  <c r="Q327"/>
  <c r="R327"/>
  <c r="D333"/>
  <c r="E333"/>
  <c r="F333"/>
  <c r="G333"/>
  <c r="H333"/>
  <c r="I333"/>
  <c r="J333"/>
  <c r="K333"/>
  <c r="L333"/>
  <c r="M333"/>
  <c r="N333"/>
  <c r="O333"/>
  <c r="P333"/>
  <c r="Q333"/>
  <c r="R333"/>
  <c r="D346"/>
  <c r="E346"/>
  <c r="F346"/>
  <c r="G346"/>
  <c r="H346"/>
  <c r="I346"/>
  <c r="J346"/>
  <c r="K346"/>
  <c r="L346"/>
  <c r="M346"/>
  <c r="N346"/>
  <c r="O346"/>
  <c r="P346"/>
  <c r="Q346"/>
  <c r="R346"/>
  <c r="D360"/>
  <c r="E360"/>
  <c r="F360"/>
  <c r="G360"/>
  <c r="H360"/>
  <c r="I360"/>
  <c r="J360"/>
  <c r="K360"/>
  <c r="L360"/>
  <c r="M360"/>
  <c r="N360"/>
  <c r="O360"/>
  <c r="P360"/>
  <c r="Q360"/>
  <c r="R360"/>
  <c r="D364"/>
  <c r="E364"/>
  <c r="F364"/>
  <c r="G364"/>
  <c r="H364"/>
  <c r="I364"/>
  <c r="J364"/>
  <c r="K364"/>
  <c r="L364"/>
  <c r="M364"/>
  <c r="N364"/>
  <c r="O364"/>
  <c r="P364"/>
  <c r="Q364"/>
  <c r="R364"/>
  <c r="D366"/>
  <c r="E366"/>
  <c r="F366"/>
  <c r="G366"/>
  <c r="H366"/>
  <c r="I366"/>
  <c r="K366"/>
  <c r="L366"/>
  <c r="M366"/>
  <c r="N366"/>
  <c r="O366"/>
  <c r="P366"/>
  <c r="Q366"/>
  <c r="R366"/>
  <c r="D384"/>
  <c r="E384"/>
  <c r="F384"/>
  <c r="G384"/>
  <c r="H384"/>
  <c r="I384"/>
  <c r="J384"/>
  <c r="K384"/>
  <c r="L384"/>
  <c r="M384"/>
  <c r="N384"/>
  <c r="O384"/>
  <c r="P384"/>
  <c r="Q384"/>
  <c r="R384"/>
  <c r="D389"/>
  <c r="E389"/>
  <c r="F389"/>
  <c r="G389"/>
  <c r="H389"/>
  <c r="I389"/>
  <c r="J389"/>
  <c r="K389"/>
  <c r="L389"/>
  <c r="M389"/>
  <c r="N389"/>
  <c r="O389"/>
  <c r="P389"/>
  <c r="Q389"/>
  <c r="R389"/>
  <c r="D391"/>
  <c r="E391"/>
  <c r="F391"/>
  <c r="G391"/>
  <c r="H391"/>
  <c r="I391"/>
  <c r="J391"/>
  <c r="K391"/>
  <c r="L391"/>
  <c r="M391"/>
  <c r="N391"/>
  <c r="O391"/>
  <c r="P391"/>
  <c r="Q391"/>
  <c r="R391"/>
  <c r="D393"/>
  <c r="E393"/>
  <c r="F393"/>
  <c r="G393"/>
  <c r="H393"/>
  <c r="I393"/>
  <c r="J393"/>
  <c r="K393"/>
  <c r="L393"/>
  <c r="M393"/>
  <c r="N393"/>
  <c r="O393"/>
  <c r="P393"/>
  <c r="Q393"/>
  <c r="R393"/>
  <c r="D397"/>
  <c r="E397"/>
  <c r="F397"/>
  <c r="G397"/>
  <c r="H397"/>
  <c r="I397"/>
  <c r="J397"/>
  <c r="K397"/>
  <c r="L397"/>
  <c r="M397"/>
  <c r="N397"/>
  <c r="O397"/>
  <c r="P397"/>
  <c r="Q397"/>
  <c r="R397"/>
  <c r="D413"/>
  <c r="E413"/>
  <c r="F413"/>
  <c r="G413"/>
  <c r="H413"/>
  <c r="I413"/>
  <c r="J413"/>
  <c r="K413"/>
  <c r="L413"/>
  <c r="M413"/>
  <c r="N413"/>
  <c r="O413"/>
  <c r="P413"/>
  <c r="Q413"/>
  <c r="R413"/>
  <c r="D424"/>
  <c r="E424"/>
  <c r="F424"/>
  <c r="G424"/>
  <c r="H424"/>
  <c r="I424"/>
  <c r="J424"/>
  <c r="K424"/>
  <c r="L424"/>
  <c r="M424"/>
  <c r="N424"/>
  <c r="O424"/>
  <c r="P424"/>
  <c r="Q424"/>
  <c r="R424"/>
  <c r="D427"/>
  <c r="E427"/>
  <c r="F427"/>
  <c r="G427"/>
  <c r="H427"/>
  <c r="I427"/>
  <c r="J427"/>
  <c r="K427"/>
  <c r="L427"/>
  <c r="M427"/>
  <c r="N427"/>
  <c r="O427"/>
  <c r="P427"/>
  <c r="Q427"/>
  <c r="R427"/>
  <c r="D429"/>
  <c r="E429"/>
  <c r="F429"/>
  <c r="G429"/>
  <c r="H429"/>
  <c r="I429"/>
  <c r="J429"/>
  <c r="K429"/>
  <c r="L429"/>
  <c r="M429"/>
  <c r="N429"/>
  <c r="O429"/>
  <c r="P429"/>
  <c r="Q429"/>
  <c r="R429"/>
  <c r="D377"/>
  <c r="E377"/>
  <c r="F377"/>
  <c r="G377"/>
  <c r="H377"/>
  <c r="I377"/>
  <c r="J377"/>
  <c r="K377"/>
  <c r="L377"/>
  <c r="M377"/>
  <c r="N377"/>
  <c r="O377"/>
  <c r="P377"/>
  <c r="Q377"/>
  <c r="R377"/>
  <c r="D570"/>
  <c r="E570"/>
  <c r="F570"/>
  <c r="G570"/>
  <c r="H570"/>
  <c r="I570"/>
  <c r="J570"/>
  <c r="K570"/>
  <c r="L570"/>
  <c r="M570"/>
  <c r="N570"/>
  <c r="O570"/>
  <c r="P570"/>
  <c r="Q570"/>
  <c r="R570"/>
  <c r="D575"/>
  <c r="E575"/>
  <c r="F575"/>
  <c r="G575"/>
  <c r="H575"/>
  <c r="I575"/>
  <c r="J575"/>
  <c r="K575"/>
  <c r="L575"/>
  <c r="M575"/>
  <c r="N575"/>
  <c r="O575"/>
  <c r="P575"/>
  <c r="Q575"/>
  <c r="R575"/>
  <c r="D329"/>
  <c r="E329"/>
  <c r="F329"/>
  <c r="G329"/>
  <c r="H329"/>
  <c r="I329"/>
  <c r="J329"/>
  <c r="K329"/>
  <c r="L329"/>
  <c r="M329"/>
  <c r="N329"/>
  <c r="O329"/>
  <c r="P329"/>
  <c r="Q329"/>
  <c r="R329"/>
  <c r="D579"/>
  <c r="E579"/>
  <c r="F579"/>
  <c r="G579"/>
  <c r="H579"/>
  <c r="I579"/>
  <c r="J579"/>
  <c r="K579"/>
  <c r="L579"/>
  <c r="M579"/>
  <c r="N579"/>
  <c r="O579"/>
  <c r="P579"/>
  <c r="Q579"/>
  <c r="R579"/>
  <c r="D589"/>
  <c r="E589"/>
  <c r="F589"/>
  <c r="G589"/>
  <c r="H589"/>
  <c r="I589"/>
  <c r="J589"/>
  <c r="K589"/>
  <c r="L589"/>
  <c r="M589"/>
  <c r="N589"/>
  <c r="O589"/>
  <c r="P589"/>
  <c r="Q589"/>
  <c r="R589"/>
  <c r="D596"/>
  <c r="E596"/>
  <c r="F596"/>
  <c r="G596"/>
  <c r="H596"/>
  <c r="I596"/>
  <c r="J596"/>
  <c r="K596"/>
  <c r="L596"/>
  <c r="M596"/>
  <c r="N596"/>
  <c r="O596"/>
  <c r="P596"/>
  <c r="Q596"/>
  <c r="R596"/>
  <c r="D598"/>
  <c r="E598"/>
  <c r="F598"/>
  <c r="G598"/>
  <c r="H598"/>
  <c r="I598"/>
  <c r="J598"/>
  <c r="K598"/>
  <c r="L598"/>
  <c r="M598"/>
  <c r="N598"/>
  <c r="O598"/>
  <c r="P598"/>
  <c r="Q598"/>
  <c r="R598"/>
  <c r="D600"/>
  <c r="E600"/>
  <c r="F600"/>
  <c r="G600"/>
  <c r="H600"/>
  <c r="I600"/>
  <c r="J600"/>
  <c r="K600"/>
  <c r="L600"/>
  <c r="M600"/>
  <c r="N600"/>
  <c r="O600"/>
  <c r="P600"/>
  <c r="Q600"/>
  <c r="R600"/>
  <c r="D624"/>
  <c r="E624"/>
  <c r="F624"/>
  <c r="G624"/>
  <c r="H624"/>
  <c r="I624"/>
  <c r="Q395" l="1"/>
  <c r="O395"/>
  <c r="M395"/>
  <c r="K395"/>
  <c r="I395"/>
  <c r="G395"/>
  <c r="E395"/>
  <c r="E486" i="1"/>
  <c r="E487" s="1"/>
  <c r="G486"/>
  <c r="I486"/>
  <c r="K486"/>
  <c r="M486"/>
  <c r="O486"/>
  <c r="Q486"/>
  <c r="E368"/>
  <c r="G368"/>
  <c r="I368"/>
  <c r="K368"/>
  <c r="M368"/>
  <c r="O368"/>
  <c r="Q368"/>
  <c r="P395" i="3"/>
  <c r="N395"/>
  <c r="L395"/>
  <c r="J395"/>
  <c r="H395"/>
  <c r="F395"/>
  <c r="D395"/>
  <c r="E395" i="1"/>
  <c r="G395"/>
  <c r="I395"/>
  <c r="K395"/>
  <c r="M395"/>
  <c r="O395"/>
  <c r="Q395"/>
  <c r="D395"/>
  <c r="F395"/>
  <c r="H395"/>
  <c r="J395"/>
  <c r="L395"/>
  <c r="N395"/>
  <c r="P395"/>
  <c r="R395"/>
  <c r="R486" i="3"/>
  <c r="P486"/>
  <c r="N486"/>
  <c r="L486"/>
  <c r="J486"/>
  <c r="H486"/>
  <c r="F486"/>
  <c r="D486"/>
  <c r="Q486"/>
  <c r="O486"/>
  <c r="M486"/>
  <c r="K486"/>
  <c r="I486"/>
  <c r="G486"/>
  <c r="E486"/>
  <c r="D486" i="1"/>
  <c r="F486"/>
  <c r="H486"/>
  <c r="J486"/>
  <c r="L486"/>
  <c r="N486"/>
  <c r="P486"/>
  <c r="R486"/>
  <c r="D368"/>
  <c r="F368"/>
  <c r="H368"/>
  <c r="J368"/>
  <c r="L368"/>
  <c r="N368"/>
  <c r="N369" s="1"/>
  <c r="P368"/>
  <c r="R368"/>
  <c r="E304"/>
  <c r="G304"/>
  <c r="I304"/>
  <c r="K304"/>
  <c r="M304"/>
  <c r="O304"/>
  <c r="Q304"/>
  <c r="E331"/>
  <c r="G331"/>
  <c r="I331"/>
  <c r="K331"/>
  <c r="M331"/>
  <c r="O331"/>
  <c r="Q331"/>
  <c r="F331"/>
  <c r="H331"/>
  <c r="J331"/>
  <c r="L331"/>
  <c r="N331"/>
  <c r="P331"/>
  <c r="R331"/>
  <c r="Q304" i="3"/>
  <c r="O304"/>
  <c r="M304"/>
  <c r="K304"/>
  <c r="I304"/>
  <c r="G304"/>
  <c r="E304"/>
  <c r="R577"/>
  <c r="P577"/>
  <c r="N577"/>
  <c r="L577"/>
  <c r="J577"/>
  <c r="H577"/>
  <c r="F577"/>
  <c r="D577"/>
  <c r="R304"/>
  <c r="P304"/>
  <c r="N304"/>
  <c r="L304"/>
  <c r="J304"/>
  <c r="H304"/>
  <c r="F304"/>
  <c r="D304"/>
  <c r="D242" i="1"/>
  <c r="F242"/>
  <c r="H242"/>
  <c r="J242"/>
  <c r="L242"/>
  <c r="N242"/>
  <c r="P242"/>
  <c r="D304"/>
  <c r="F304"/>
  <c r="H304"/>
  <c r="J304"/>
  <c r="L304"/>
  <c r="N304"/>
  <c r="P304"/>
  <c r="R304"/>
  <c r="Q242" i="3"/>
  <c r="O242"/>
  <c r="M242"/>
  <c r="K242"/>
  <c r="I242"/>
  <c r="G242"/>
  <c r="E242"/>
  <c r="R242"/>
  <c r="P242"/>
  <c r="N242"/>
  <c r="L242"/>
  <c r="J242"/>
  <c r="H242"/>
  <c r="F242"/>
  <c r="D242"/>
  <c r="E242" i="1"/>
  <c r="G242"/>
  <c r="I242"/>
  <c r="K242"/>
  <c r="M242"/>
  <c r="O242"/>
  <c r="Q242"/>
  <c r="Q577" i="3"/>
  <c r="O577"/>
  <c r="M577"/>
  <c r="K577"/>
  <c r="I577"/>
  <c r="G577"/>
  <c r="E577"/>
  <c r="E331"/>
  <c r="G331"/>
  <c r="I331"/>
  <c r="K331"/>
  <c r="M331"/>
  <c r="O331"/>
  <c r="Q331"/>
  <c r="D331"/>
  <c r="F331"/>
  <c r="H331"/>
  <c r="J331"/>
  <c r="L331"/>
  <c r="N331"/>
  <c r="P331"/>
  <c r="R331"/>
  <c r="D331" i="1"/>
  <c r="D369" s="1"/>
  <c r="Q23" i="3"/>
  <c r="O23"/>
  <c r="M23"/>
  <c r="K23"/>
  <c r="I23"/>
  <c r="G23"/>
  <c r="E23"/>
  <c r="J487"/>
  <c r="R23"/>
  <c r="P23"/>
  <c r="N23"/>
  <c r="L23"/>
  <c r="J23"/>
  <c r="H23"/>
  <c r="F23"/>
  <c r="D23"/>
  <c r="D23" i="1"/>
  <c r="F23"/>
  <c r="H23"/>
  <c r="J23"/>
  <c r="L23"/>
  <c r="N23"/>
  <c r="P23"/>
  <c r="R23"/>
  <c r="E23"/>
  <c r="G23"/>
  <c r="I23"/>
  <c r="K23"/>
  <c r="M23"/>
  <c r="O23"/>
  <c r="Q23"/>
  <c r="R395" i="3"/>
  <c r="F56" i="1"/>
  <c r="J56"/>
  <c r="N56"/>
  <c r="R56"/>
  <c r="R269" i="3"/>
  <c r="P269"/>
  <c r="N269"/>
  <c r="L269"/>
  <c r="J269"/>
  <c r="H269"/>
  <c r="F269"/>
  <c r="D269"/>
  <c r="Q269"/>
  <c r="O269"/>
  <c r="M269"/>
  <c r="K269"/>
  <c r="I269"/>
  <c r="G269"/>
  <c r="E269"/>
  <c r="M602"/>
  <c r="G200"/>
  <c r="K550"/>
  <c r="O200"/>
  <c r="I56"/>
  <c r="Q56"/>
  <c r="K174"/>
  <c r="J114"/>
  <c r="J431"/>
  <c r="M368"/>
  <c r="J513"/>
  <c r="E602"/>
  <c r="R431"/>
  <c r="D83"/>
  <c r="R83"/>
  <c r="P83"/>
  <c r="N83"/>
  <c r="L83"/>
  <c r="J83"/>
  <c r="H83"/>
  <c r="F83"/>
  <c r="D269" i="1"/>
  <c r="F269"/>
  <c r="H269"/>
  <c r="J269"/>
  <c r="L269"/>
  <c r="N269"/>
  <c r="P269"/>
  <c r="R269"/>
  <c r="E269"/>
  <c r="G269"/>
  <c r="I269"/>
  <c r="K269"/>
  <c r="M269"/>
  <c r="O269"/>
  <c r="Q269"/>
  <c r="I602" i="3"/>
  <c r="Q602"/>
  <c r="N431"/>
  <c r="F431"/>
  <c r="R513"/>
  <c r="R114"/>
  <c r="E56"/>
  <c r="M56"/>
  <c r="O174"/>
  <c r="G174"/>
  <c r="E83" i="1"/>
  <c r="G83"/>
  <c r="I83"/>
  <c r="K83"/>
  <c r="M83"/>
  <c r="O83"/>
  <c r="Q83"/>
  <c r="D114"/>
  <c r="F114"/>
  <c r="H114"/>
  <c r="J114"/>
  <c r="L114"/>
  <c r="N114"/>
  <c r="P114"/>
  <c r="R114"/>
  <c r="E114"/>
  <c r="G114"/>
  <c r="I114"/>
  <c r="K114"/>
  <c r="M114"/>
  <c r="O114"/>
  <c r="Q114"/>
  <c r="E513"/>
  <c r="G513"/>
  <c r="I513"/>
  <c r="K513"/>
  <c r="M513"/>
  <c r="O513"/>
  <c r="Q513"/>
  <c r="J513"/>
  <c r="R513"/>
  <c r="E432"/>
  <c r="D83"/>
  <c r="F83"/>
  <c r="H83"/>
  <c r="J83"/>
  <c r="L83"/>
  <c r="N83"/>
  <c r="P83"/>
  <c r="R83"/>
  <c r="M432"/>
  <c r="O602" i="3"/>
  <c r="K602"/>
  <c r="G602"/>
  <c r="P431"/>
  <c r="L431"/>
  <c r="H431"/>
  <c r="D431"/>
  <c r="H368"/>
  <c r="Q368"/>
  <c r="E550"/>
  <c r="Q550"/>
  <c r="O550"/>
  <c r="M550"/>
  <c r="G550"/>
  <c r="N513"/>
  <c r="F513"/>
  <c r="N114"/>
  <c r="F114"/>
  <c r="E173" i="1"/>
  <c r="G173"/>
  <c r="I173"/>
  <c r="K173"/>
  <c r="M173"/>
  <c r="O173"/>
  <c r="Q173"/>
  <c r="E200"/>
  <c r="G200"/>
  <c r="I200"/>
  <c r="K200"/>
  <c r="M200"/>
  <c r="O200"/>
  <c r="Q200"/>
  <c r="E56"/>
  <c r="G56"/>
  <c r="I56"/>
  <c r="K56"/>
  <c r="M56"/>
  <c r="O56"/>
  <c r="Q56"/>
  <c r="F513"/>
  <c r="N513"/>
  <c r="F369"/>
  <c r="E142"/>
  <c r="G142"/>
  <c r="J368" i="3"/>
  <c r="F368"/>
  <c r="O368"/>
  <c r="I550"/>
  <c r="P513"/>
  <c r="L513"/>
  <c r="H513"/>
  <c r="D513"/>
  <c r="P114"/>
  <c r="L114"/>
  <c r="H114"/>
  <c r="D114"/>
  <c r="O56"/>
  <c r="K56"/>
  <c r="G56"/>
  <c r="K200"/>
  <c r="Q174"/>
  <c r="M174"/>
  <c r="I174"/>
  <c r="E174"/>
  <c r="I142" i="1"/>
  <c r="K142"/>
  <c r="M142"/>
  <c r="O142"/>
  <c r="Q142"/>
  <c r="D142"/>
  <c r="F142"/>
  <c r="H142"/>
  <c r="J142"/>
  <c r="L142"/>
  <c r="N142"/>
  <c r="P142"/>
  <c r="R142"/>
  <c r="D173"/>
  <c r="F173"/>
  <c r="H173"/>
  <c r="J173"/>
  <c r="L173"/>
  <c r="N173"/>
  <c r="P173"/>
  <c r="R242"/>
  <c r="D56"/>
  <c r="H56"/>
  <c r="L56"/>
  <c r="P56"/>
  <c r="D513"/>
  <c r="H513"/>
  <c r="L513"/>
  <c r="P513"/>
  <c r="L369"/>
  <c r="E602"/>
  <c r="G602"/>
  <c r="N602"/>
  <c r="P602"/>
  <c r="R602"/>
  <c r="I602"/>
  <c r="K602"/>
  <c r="M602"/>
  <c r="O602"/>
  <c r="Q602"/>
  <c r="R173"/>
  <c r="D200"/>
  <c r="F200"/>
  <c r="H200"/>
  <c r="J200"/>
  <c r="L200"/>
  <c r="N200"/>
  <c r="P200"/>
  <c r="R200"/>
  <c r="R551"/>
  <c r="D602"/>
  <c r="F602"/>
  <c r="H602"/>
  <c r="J602"/>
  <c r="L602"/>
  <c r="Q431" i="3"/>
  <c r="O431"/>
  <c r="M431"/>
  <c r="K431"/>
  <c r="I431"/>
  <c r="G431"/>
  <c r="E431"/>
  <c r="Q513"/>
  <c r="O513"/>
  <c r="M513"/>
  <c r="K513"/>
  <c r="I513"/>
  <c r="G513"/>
  <c r="E513"/>
  <c r="Q200"/>
  <c r="M200"/>
  <c r="I200"/>
  <c r="E200"/>
  <c r="R602"/>
  <c r="P602"/>
  <c r="N602"/>
  <c r="L602"/>
  <c r="J602"/>
  <c r="H602"/>
  <c r="F602"/>
  <c r="D602"/>
  <c r="R368"/>
  <c r="P368"/>
  <c r="N368"/>
  <c r="L368"/>
  <c r="D368"/>
  <c r="I368"/>
  <c r="G368"/>
  <c r="R550"/>
  <c r="P550"/>
  <c r="N550"/>
  <c r="L550"/>
  <c r="J550"/>
  <c r="H550"/>
  <c r="F550"/>
  <c r="D550"/>
  <c r="L487"/>
  <c r="R200"/>
  <c r="P200"/>
  <c r="N200"/>
  <c r="L200"/>
  <c r="J200"/>
  <c r="H200"/>
  <c r="F200"/>
  <c r="D200"/>
  <c r="E83"/>
  <c r="G83"/>
  <c r="I83"/>
  <c r="K83"/>
  <c r="M83"/>
  <c r="O83"/>
  <c r="Q83"/>
  <c r="K368"/>
  <c r="E368"/>
  <c r="Q114"/>
  <c r="O114"/>
  <c r="M114"/>
  <c r="K114"/>
  <c r="I114"/>
  <c r="G114"/>
  <c r="E114"/>
  <c r="R56"/>
  <c r="P56"/>
  <c r="N56"/>
  <c r="L56"/>
  <c r="J56"/>
  <c r="H56"/>
  <c r="F56"/>
  <c r="D56"/>
  <c r="R174"/>
  <c r="P174"/>
  <c r="N174"/>
  <c r="L174"/>
  <c r="J174"/>
  <c r="H174"/>
  <c r="F174"/>
  <c r="D174"/>
  <c r="D305" l="1"/>
  <c r="L305"/>
  <c r="G432"/>
  <c r="K432"/>
  <c r="O432"/>
  <c r="N551"/>
  <c r="P369"/>
  <c r="F115" i="1"/>
  <c r="J551" i="3"/>
  <c r="E487"/>
  <c r="I487"/>
  <c r="M487"/>
  <c r="Q487"/>
  <c r="N487"/>
  <c r="H115" i="1"/>
  <c r="D115"/>
  <c r="I624"/>
  <c r="N551"/>
  <c r="E174"/>
  <c r="G174"/>
  <c r="P432"/>
  <c r="Q432" i="3"/>
  <c r="J622"/>
  <c r="L115"/>
  <c r="K624" i="1"/>
  <c r="G624"/>
  <c r="C624"/>
  <c r="O305"/>
  <c r="K305"/>
  <c r="H305" i="3"/>
  <c r="P305"/>
  <c r="G487"/>
  <c r="K487"/>
  <c r="O487"/>
  <c r="H487"/>
  <c r="P487"/>
  <c r="N115"/>
  <c r="E603"/>
  <c r="C623"/>
  <c r="K623"/>
  <c r="O623"/>
  <c r="N623"/>
  <c r="L623"/>
  <c r="D57"/>
  <c r="H57"/>
  <c r="L57"/>
  <c r="P57"/>
  <c r="E57"/>
  <c r="I57"/>
  <c r="M57"/>
  <c r="Q57"/>
  <c r="M623"/>
  <c r="Q623"/>
  <c r="J623"/>
  <c r="P623"/>
  <c r="F57"/>
  <c r="J57"/>
  <c r="N57"/>
  <c r="R57"/>
  <c r="G57"/>
  <c r="K57"/>
  <c r="O57"/>
  <c r="O603" i="1"/>
  <c r="N624"/>
  <c r="K603"/>
  <c r="P305"/>
  <c r="L305"/>
  <c r="H305"/>
  <c r="D305"/>
  <c r="M624"/>
  <c r="D624"/>
  <c r="Q305"/>
  <c r="M305"/>
  <c r="I305"/>
  <c r="E305"/>
  <c r="Q243"/>
  <c r="M243"/>
  <c r="I243"/>
  <c r="E243"/>
  <c r="P243"/>
  <c r="L243"/>
  <c r="H243"/>
  <c r="D243"/>
  <c r="K622" i="3"/>
  <c r="O622"/>
  <c r="C622"/>
  <c r="P623" i="1"/>
  <c r="L623"/>
  <c r="D623"/>
  <c r="Q57"/>
  <c r="M57"/>
  <c r="I57"/>
  <c r="E57"/>
  <c r="P57"/>
  <c r="L57"/>
  <c r="H57"/>
  <c r="D57"/>
  <c r="J115" i="3"/>
  <c r="R305" i="1"/>
  <c r="N305"/>
  <c r="J305"/>
  <c r="F305"/>
  <c r="P624"/>
  <c r="L624"/>
  <c r="H624"/>
  <c r="O624"/>
  <c r="F624"/>
  <c r="G305"/>
  <c r="O243"/>
  <c r="K243"/>
  <c r="G243"/>
  <c r="R243"/>
  <c r="N243"/>
  <c r="J243"/>
  <c r="F243"/>
  <c r="M622" i="3"/>
  <c r="Q622"/>
  <c r="J623" i="1"/>
  <c r="F623"/>
  <c r="O57"/>
  <c r="K57"/>
  <c r="G57"/>
  <c r="R57"/>
  <c r="N57"/>
  <c r="J57"/>
  <c r="F57"/>
  <c r="H432" i="3"/>
  <c r="H603"/>
  <c r="L603"/>
  <c r="P603"/>
  <c r="G551"/>
  <c r="K551"/>
  <c r="O551"/>
  <c r="H369"/>
  <c r="K305"/>
  <c r="F305"/>
  <c r="J305"/>
  <c r="N305"/>
  <c r="R305"/>
  <c r="E305"/>
  <c r="M305"/>
  <c r="Q603"/>
  <c r="O305"/>
  <c r="G305"/>
  <c r="E243"/>
  <c r="I243"/>
  <c r="M243"/>
  <c r="Q243"/>
  <c r="F243"/>
  <c r="J243"/>
  <c r="N243"/>
  <c r="R243"/>
  <c r="F432"/>
  <c r="J432"/>
  <c r="I305"/>
  <c r="Q305"/>
  <c r="G243"/>
  <c r="K243"/>
  <c r="O243"/>
  <c r="D243"/>
  <c r="H243"/>
  <c r="L243"/>
  <c r="P243"/>
  <c r="D551"/>
  <c r="L551"/>
  <c r="F603"/>
  <c r="J603"/>
  <c r="N603"/>
  <c r="R603"/>
  <c r="I551"/>
  <c r="M551"/>
  <c r="Q551"/>
  <c r="F369"/>
  <c r="F487"/>
  <c r="R487"/>
  <c r="R432"/>
  <c r="Q369"/>
  <c r="M603"/>
  <c r="I432"/>
  <c r="D487"/>
  <c r="H551"/>
  <c r="P551"/>
  <c r="Q551" i="1"/>
  <c r="E115"/>
  <c r="H432"/>
  <c r="J551"/>
  <c r="F551"/>
  <c r="O487"/>
  <c r="K487"/>
  <c r="I432"/>
  <c r="M603"/>
  <c r="I603"/>
  <c r="I603" i="3"/>
  <c r="F115"/>
  <c r="M432"/>
  <c r="D432"/>
  <c r="M174" i="1"/>
  <c r="M551"/>
  <c r="I551"/>
  <c r="E551"/>
  <c r="Q115"/>
  <c r="I115"/>
  <c r="K115"/>
  <c r="L174"/>
  <c r="Q432"/>
  <c r="L115"/>
  <c r="J369"/>
  <c r="R551" i="3"/>
  <c r="D603"/>
  <c r="P603" i="1"/>
  <c r="G603"/>
  <c r="P487"/>
  <c r="L487"/>
  <c r="H487"/>
  <c r="R115" i="3"/>
  <c r="D115"/>
  <c r="Q174" i="1"/>
  <c r="I174"/>
  <c r="P115"/>
  <c r="D487"/>
  <c r="L432"/>
  <c r="D432"/>
  <c r="Q603"/>
  <c r="E369" i="3"/>
  <c r="J603" i="1"/>
  <c r="F603"/>
  <c r="R603"/>
  <c r="N603"/>
  <c r="E603"/>
  <c r="Q487"/>
  <c r="M487"/>
  <c r="I487"/>
  <c r="P115" i="3"/>
  <c r="R369" i="1"/>
  <c r="O432"/>
  <c r="K432"/>
  <c r="G432"/>
  <c r="K174"/>
  <c r="D174"/>
  <c r="O551"/>
  <c r="K551"/>
  <c r="G551"/>
  <c r="O115"/>
  <c r="G115"/>
  <c r="R115"/>
  <c r="N115"/>
  <c r="J115"/>
  <c r="M115"/>
  <c r="G487"/>
  <c r="J487"/>
  <c r="R432"/>
  <c r="N432"/>
  <c r="J432"/>
  <c r="F432"/>
  <c r="I369" i="3"/>
  <c r="L603" i="1"/>
  <c r="H603"/>
  <c r="D603"/>
  <c r="L551"/>
  <c r="D551"/>
  <c r="P369"/>
  <c r="H369"/>
  <c r="R487"/>
  <c r="N487"/>
  <c r="F487"/>
  <c r="E432" i="3"/>
  <c r="N432"/>
  <c r="H115"/>
  <c r="G603"/>
  <c r="K603"/>
  <c r="O603"/>
  <c r="P432"/>
  <c r="F551"/>
  <c r="G369"/>
  <c r="E551"/>
  <c r="O369"/>
  <c r="J369"/>
  <c r="M369"/>
  <c r="L432"/>
  <c r="K369"/>
  <c r="D369"/>
  <c r="L369"/>
  <c r="O174" i="1"/>
  <c r="P174"/>
  <c r="H174"/>
  <c r="P551"/>
  <c r="H551"/>
  <c r="J624"/>
  <c r="N369" i="3"/>
  <c r="R369"/>
  <c r="Q369" i="1"/>
  <c r="M369"/>
  <c r="I369"/>
  <c r="E369"/>
  <c r="O369"/>
  <c r="K369"/>
  <c r="G369"/>
  <c r="N174"/>
  <c r="J174"/>
  <c r="F174"/>
  <c r="H623"/>
  <c r="N623"/>
  <c r="Q624"/>
  <c r="E624"/>
  <c r="R174"/>
  <c r="M115" i="3"/>
  <c r="Q115"/>
  <c r="K115"/>
  <c r="O115"/>
  <c r="G175"/>
  <c r="K175"/>
  <c r="O175"/>
  <c r="G115"/>
  <c r="H175"/>
  <c r="R175"/>
  <c r="J175"/>
  <c r="L175"/>
  <c r="E175"/>
  <c r="I175"/>
  <c r="M175"/>
  <c r="Q175"/>
  <c r="I115"/>
  <c r="E115"/>
  <c r="P175"/>
  <c r="N175"/>
  <c r="F175"/>
  <c r="D175"/>
  <c r="O624" l="1"/>
  <c r="G616"/>
  <c r="K624"/>
  <c r="Q616"/>
  <c r="E616"/>
  <c r="C624"/>
  <c r="C616"/>
  <c r="K616"/>
  <c r="D616"/>
  <c r="J625" i="1"/>
  <c r="O616" i="3"/>
  <c r="M616"/>
  <c r="M624"/>
  <c r="I616"/>
  <c r="D625" i="1"/>
  <c r="F625"/>
  <c r="N625"/>
  <c r="J624" i="3"/>
  <c r="H625" i="1"/>
  <c r="P625"/>
  <c r="L625"/>
  <c r="Q624" i="3"/>
  <c r="J616"/>
  <c r="C617" i="1"/>
  <c r="C623"/>
  <c r="C625" s="1"/>
  <c r="G623"/>
  <c r="G625" s="1"/>
  <c r="K623"/>
  <c r="K625" s="1"/>
  <c r="O623"/>
  <c r="O625" s="1"/>
  <c r="E623"/>
  <c r="E625" s="1"/>
  <c r="I623"/>
  <c r="I625" s="1"/>
  <c r="M623"/>
  <c r="M625" s="1"/>
  <c r="Q623"/>
  <c r="Q625" s="1"/>
  <c r="P616" i="3"/>
  <c r="P622"/>
  <c r="P624" s="1"/>
  <c r="L616"/>
  <c r="L622"/>
  <c r="L624" s="1"/>
  <c r="H616"/>
  <c r="N616"/>
  <c r="N622"/>
  <c r="N624" s="1"/>
  <c r="F616"/>
</calcChain>
</file>

<file path=xl/sharedStrings.xml><?xml version="1.0" encoding="utf-8"?>
<sst xmlns="http://schemas.openxmlformats.org/spreadsheetml/2006/main" count="5355" uniqueCount="1014">
  <si>
    <t>День 1</t>
  </si>
  <si>
    <t>№ рец.</t>
  </si>
  <si>
    <t>Прием пищи, наименование блюда</t>
  </si>
  <si>
    <t>Масса порции, г</t>
  </si>
  <si>
    <t>Пищевые вещества, г</t>
  </si>
  <si>
    <t>Энергетическая ценность, ккал</t>
  </si>
  <si>
    <t>Витамины, мг</t>
  </si>
  <si>
    <t>Минеральные вещества, мг</t>
  </si>
  <si>
    <t>белки</t>
  </si>
  <si>
    <t>жиры</t>
  </si>
  <si>
    <t>углеводы</t>
  </si>
  <si>
    <t>B1</t>
  </si>
  <si>
    <t>B2</t>
  </si>
  <si>
    <t>C</t>
  </si>
  <si>
    <t>A</t>
  </si>
  <si>
    <t>E</t>
  </si>
  <si>
    <t>Ca</t>
  </si>
  <si>
    <t>I</t>
  </si>
  <si>
    <t>Mg</t>
  </si>
  <si>
    <t>Se</t>
  </si>
  <si>
    <t>P</t>
  </si>
  <si>
    <t>Fe</t>
  </si>
  <si>
    <t>ЗАВТРАК</t>
  </si>
  <si>
    <t>Каша из пшена и риса молочная жидкая ("Дружба")</t>
  </si>
  <si>
    <t>200</t>
  </si>
  <si>
    <t>Масло сливочное</t>
  </si>
  <si>
    <t>6/6</t>
  </si>
  <si>
    <t>Молоко</t>
  </si>
  <si>
    <t>150/150</t>
  </si>
  <si>
    <t>Вода питьевая</t>
  </si>
  <si>
    <t>24/24</t>
  </si>
  <si>
    <t>Соль пищевая йодированная</t>
  </si>
  <si>
    <t>0,5/0,5</t>
  </si>
  <si>
    <t>Сахар</t>
  </si>
  <si>
    <t>Рис</t>
  </si>
  <si>
    <t>10/10</t>
  </si>
  <si>
    <t>Пшено</t>
  </si>
  <si>
    <t>Какао с молоком</t>
  </si>
  <si>
    <t>Вода</t>
  </si>
  <si>
    <t>88,88/88,88</t>
  </si>
  <si>
    <t>Какао-порошок</t>
  </si>
  <si>
    <t>2,22/2,22</t>
  </si>
  <si>
    <t>Молоко стерилизованное 3,5% жирности</t>
  </si>
  <si>
    <t>122,22/122,22</t>
  </si>
  <si>
    <t>Сахарный песок</t>
  </si>
  <si>
    <t>11,12/11,12</t>
  </si>
  <si>
    <t>10</t>
  </si>
  <si>
    <t>5</t>
  </si>
  <si>
    <t>Хлеб пшеничный</t>
  </si>
  <si>
    <t>40/40</t>
  </si>
  <si>
    <t>Плоды и ягоды свежие</t>
  </si>
  <si>
    <t>100</t>
  </si>
  <si>
    <t>Груша</t>
  </si>
  <si>
    <t>111,2/100</t>
  </si>
  <si>
    <t>Итого:</t>
  </si>
  <si>
    <t>ОБЕД</t>
  </si>
  <si>
    <t>Салат из свеклы с сыром и чесноком</t>
  </si>
  <si>
    <t>Масло подсолнечное</t>
  </si>
  <si>
    <t>5/5</t>
  </si>
  <si>
    <t>Свекла</t>
  </si>
  <si>
    <t>103,3/81</t>
  </si>
  <si>
    <t>Сыр твердый</t>
  </si>
  <si>
    <t>16,5/15</t>
  </si>
  <si>
    <t>Чеснок луковица</t>
  </si>
  <si>
    <t>0,64/0,5</t>
  </si>
  <si>
    <t>144</t>
  </si>
  <si>
    <t>Суп картофельный с бобовыми</t>
  </si>
  <si>
    <t>Картофель</t>
  </si>
  <si>
    <t>53,4/40</t>
  </si>
  <si>
    <t>Лук</t>
  </si>
  <si>
    <t>9,6/8</t>
  </si>
  <si>
    <t>Морковь</t>
  </si>
  <si>
    <t>10/8</t>
  </si>
  <si>
    <t>Мясной бульон</t>
  </si>
  <si>
    <t>240/240</t>
  </si>
  <si>
    <t>Говядина (I категории)</t>
  </si>
  <si>
    <t>2/2</t>
  </si>
  <si>
    <t>Горох шлифованный</t>
  </si>
  <si>
    <t>16,2/16</t>
  </si>
  <si>
    <t>Рагу из птицы</t>
  </si>
  <si>
    <t>144,2/108,3</t>
  </si>
  <si>
    <t>16,2/13,5</t>
  </si>
  <si>
    <t>29,8/23,8</t>
  </si>
  <si>
    <t>Мука пшеничная</t>
  </si>
  <si>
    <t>4,7/4,7</t>
  </si>
  <si>
    <t>Масло растительное</t>
  </si>
  <si>
    <t>3,6/3,6</t>
  </si>
  <si>
    <t>Курица</t>
  </si>
  <si>
    <t>108/72</t>
  </si>
  <si>
    <t>Томат-паста</t>
  </si>
  <si>
    <t>8/8</t>
  </si>
  <si>
    <t>Компот из свежих фруктов</t>
  </si>
  <si>
    <t>16/16</t>
  </si>
  <si>
    <t>Яблоко</t>
  </si>
  <si>
    <t>22/19,4</t>
  </si>
  <si>
    <t>Хлеб ржаной</t>
  </si>
  <si>
    <t>Ржаной хлеб</t>
  </si>
  <si>
    <t>30/30</t>
  </si>
  <si>
    <t>итого:</t>
  </si>
  <si>
    <t>Итого за день:</t>
  </si>
  <si>
    <t>День 2</t>
  </si>
  <si>
    <t>80</t>
  </si>
  <si>
    <t>Запеканка творожная с изюмом</t>
  </si>
  <si>
    <t>Изюм</t>
  </si>
  <si>
    <t>Крупа манная</t>
  </si>
  <si>
    <t>14/14</t>
  </si>
  <si>
    <t>Творог</t>
  </si>
  <si>
    <t>140/138</t>
  </si>
  <si>
    <t>4/4</t>
  </si>
  <si>
    <t>70/70</t>
  </si>
  <si>
    <t>Яйцо 1С</t>
  </si>
  <si>
    <t>Молоко сгущёное</t>
  </si>
  <si>
    <t>15/15</t>
  </si>
  <si>
    <t>Чай с сахаром</t>
  </si>
  <si>
    <t>Чай</t>
  </si>
  <si>
    <t>0,6/0,6</t>
  </si>
  <si>
    <t>190/190</t>
  </si>
  <si>
    <t>13/13</t>
  </si>
  <si>
    <t>Банан</t>
  </si>
  <si>
    <t>142,9/100</t>
  </si>
  <si>
    <t>Салат из белокочанной капусты с яблоком</t>
  </si>
  <si>
    <t>Капуста белокочанная</t>
  </si>
  <si>
    <t>71/57</t>
  </si>
  <si>
    <t>Яблоки свежие</t>
  </si>
  <si>
    <t>29/20</t>
  </si>
  <si>
    <t>25/20</t>
  </si>
  <si>
    <t>0,25/0,25</t>
  </si>
  <si>
    <t>Борщ на мясном бульоне со сметаной</t>
  </si>
  <si>
    <t>40/32</t>
  </si>
  <si>
    <t>28/19,6</t>
  </si>
  <si>
    <t>28/22,4</t>
  </si>
  <si>
    <t>Морковь, красная</t>
  </si>
  <si>
    <t>12/9,6</t>
  </si>
  <si>
    <t>8/6,4</t>
  </si>
  <si>
    <t>Сметана</t>
  </si>
  <si>
    <t>0,4/0,4</t>
  </si>
  <si>
    <t>0,8/0,8</t>
  </si>
  <si>
    <t>Тефтели мясные (1-й вариант)</t>
  </si>
  <si>
    <t>Говядина 1 кат.</t>
  </si>
  <si>
    <t>43,75/31,88</t>
  </si>
  <si>
    <t>Лук репчатый</t>
  </si>
  <si>
    <t>11,88/10</t>
  </si>
  <si>
    <t>Пшеничная мука, первого сорта</t>
  </si>
  <si>
    <t>2,5/2,5</t>
  </si>
  <si>
    <t>Хлеб пшеничный, формовой из муки 1 сорта</t>
  </si>
  <si>
    <t>6,88/6,88</t>
  </si>
  <si>
    <t>1,88/1,88</t>
  </si>
  <si>
    <t>Томатная паста. Консервы</t>
  </si>
  <si>
    <t>1/1</t>
  </si>
  <si>
    <t>3/3</t>
  </si>
  <si>
    <t>Соль поваренная пищевая</t>
  </si>
  <si>
    <t>0,22/0,22</t>
  </si>
  <si>
    <t>Сметана 10,0% жирности</t>
  </si>
  <si>
    <t>Каша гречневая рассыпчатая</t>
  </si>
  <si>
    <t>140/140</t>
  </si>
  <si>
    <t>Гречневая крупа</t>
  </si>
  <si>
    <t>Сок фруктовый или овощной в ассортименте</t>
  </si>
  <si>
    <t>Сок яблочный</t>
  </si>
  <si>
    <t>200/200</t>
  </si>
  <si>
    <t>40</t>
  </si>
  <si>
    <t>итог:</t>
  </si>
  <si>
    <t>День 3</t>
  </si>
  <si>
    <t>приём пищи, наименование блюд</t>
  </si>
  <si>
    <t>масса порции, г</t>
  </si>
  <si>
    <t>завтрак</t>
  </si>
  <si>
    <t>70</t>
  </si>
  <si>
    <t>Каша рисовая молочная жидкая</t>
  </si>
  <si>
    <t>112/112</t>
  </si>
  <si>
    <t>20/20</t>
  </si>
  <si>
    <t>Кофейный напиток с молоком</t>
  </si>
  <si>
    <t>120/120</t>
  </si>
  <si>
    <t>100/100</t>
  </si>
  <si>
    <t>Кофейный напиток</t>
  </si>
  <si>
    <t>3,34/3,34</t>
  </si>
  <si>
    <t>Бутерброд с сыром</t>
  </si>
  <si>
    <t>60</t>
  </si>
  <si>
    <t>10,2/10,2</t>
  </si>
  <si>
    <t>Сыр российский</t>
  </si>
  <si>
    <t>21,54/19,8</t>
  </si>
  <si>
    <t>Хлеб пшеничный витаминизированный</t>
  </si>
  <si>
    <t>Апельсин</t>
  </si>
  <si>
    <t>Винегрет с растительным маслом</t>
  </si>
  <si>
    <t>46/32</t>
  </si>
  <si>
    <t>31/24</t>
  </si>
  <si>
    <t>18/14</t>
  </si>
  <si>
    <t>6/5</t>
  </si>
  <si>
    <t>Горошек зеленый консервированный</t>
  </si>
  <si>
    <t>11/7</t>
  </si>
  <si>
    <t>Огурцы соленые</t>
  </si>
  <si>
    <t>Суп картофельный с рыбой</t>
  </si>
  <si>
    <t>120/90</t>
  </si>
  <si>
    <t>Бульон рыбный</t>
  </si>
  <si>
    <t>Треска</t>
  </si>
  <si>
    <t>57/43</t>
  </si>
  <si>
    <t>Птица тушеная</t>
  </si>
  <si>
    <t>Курица, 1 категории</t>
  </si>
  <si>
    <t>147,5/130,62</t>
  </si>
  <si>
    <t>37,5/37,5</t>
  </si>
  <si>
    <t>3,75/3,75</t>
  </si>
  <si>
    <t>12,5/12,5</t>
  </si>
  <si>
    <t>Макаронные изделия отварные</t>
  </si>
  <si>
    <t>7/7</t>
  </si>
  <si>
    <t>508</t>
  </si>
  <si>
    <t>Компот из смеси сухофруктов</t>
  </si>
  <si>
    <t>Сухофрукты (смесь)</t>
  </si>
  <si>
    <t>25/30,5</t>
  </si>
  <si>
    <t>День 4</t>
  </si>
  <si>
    <t>07</t>
  </si>
  <si>
    <t>Каша гречневая молочная</t>
  </si>
  <si>
    <t>50/50</t>
  </si>
  <si>
    <t>35,2/35,2</t>
  </si>
  <si>
    <t>160/160</t>
  </si>
  <si>
    <t>397</t>
  </si>
  <si>
    <t>Яйца вареные</t>
  </si>
  <si>
    <t>Салат из капусты белокочанной, огурцов и сладкого перца с растительным маслом</t>
  </si>
  <si>
    <t>50/40</t>
  </si>
  <si>
    <t>Огурцы</t>
  </si>
  <si>
    <t>Перец сладкий свежий</t>
  </si>
  <si>
    <t>Суп картофельный с мясными фрикадельками</t>
  </si>
  <si>
    <t>93,5/70,18</t>
  </si>
  <si>
    <t>8,42/7,02</t>
  </si>
  <si>
    <t>1,06/1,06</t>
  </si>
  <si>
    <t>8,78/7,02</t>
  </si>
  <si>
    <t>1,76/1,76</t>
  </si>
  <si>
    <t>Томат-пюре</t>
  </si>
  <si>
    <t>2,46/2,46</t>
  </si>
  <si>
    <t>2,92/2,46</t>
  </si>
  <si>
    <t>Яйцо</t>
  </si>
  <si>
    <t>1,96/1,96</t>
  </si>
  <si>
    <t>Говядина (котлетное мясо)</t>
  </si>
  <si>
    <t>38,04/28</t>
  </si>
  <si>
    <t>Бульон мясной</t>
  </si>
  <si>
    <t>Плов из отварной говядины</t>
  </si>
  <si>
    <t>Крупа рисовая</t>
  </si>
  <si>
    <t>54,4/54,4</t>
  </si>
  <si>
    <t>Говядина, тазобедренная часть (боковой кусок)</t>
  </si>
  <si>
    <t>88/64,8</t>
  </si>
  <si>
    <t>5,83,2</t>
  </si>
  <si>
    <t>24,8/20</t>
  </si>
  <si>
    <t>1,35/1,35</t>
  </si>
  <si>
    <t>Кисель витаминизированный</t>
  </si>
  <si>
    <t>Концентрат киселя</t>
  </si>
  <si>
    <t>День 5</t>
  </si>
  <si>
    <t>Приём пищи, наименование блюда</t>
  </si>
  <si>
    <t>Омлет натуральный</t>
  </si>
  <si>
    <t>12/12</t>
  </si>
  <si>
    <t>Огурец свежий в нарезке</t>
  </si>
  <si>
    <t xml:space="preserve">Огурец свежий </t>
  </si>
  <si>
    <t>102/100</t>
  </si>
  <si>
    <t>Щи со сметаной</t>
  </si>
  <si>
    <t>30/21</t>
  </si>
  <si>
    <t>16/12,8</t>
  </si>
  <si>
    <t>10/8,4</t>
  </si>
  <si>
    <t>0,7/0,7</t>
  </si>
  <si>
    <t>Котлеты рыбные</t>
  </si>
  <si>
    <t>Пшеничный хлеб</t>
  </si>
  <si>
    <t>16,25/16,25</t>
  </si>
  <si>
    <t>0,37/0,37</t>
  </si>
  <si>
    <t>Пюре картофельное</t>
  </si>
  <si>
    <t>180</t>
  </si>
  <si>
    <t>189/132,3</t>
  </si>
  <si>
    <t>4,5/4,5</t>
  </si>
  <si>
    <t>50,4/50,4</t>
  </si>
  <si>
    <t>0,45/0,45</t>
  </si>
  <si>
    <t>День 6</t>
  </si>
  <si>
    <t>Приём пищи,наименование блюда</t>
  </si>
  <si>
    <t>масса порции, г.</t>
  </si>
  <si>
    <t>Макаронник</t>
  </si>
  <si>
    <t>Макаронные изделия, высшего сорта, яичные</t>
  </si>
  <si>
    <t>Сухари панировочные</t>
  </si>
  <si>
    <t>1,8/1,8</t>
  </si>
  <si>
    <t>Салат из капусты и моркови с растительным маслом</t>
  </si>
  <si>
    <t>100/80</t>
  </si>
  <si>
    <t>20/16</t>
  </si>
  <si>
    <t>Кура тушонная в сметанном соусе</t>
  </si>
  <si>
    <t xml:space="preserve">Кура </t>
  </si>
  <si>
    <t>109/75</t>
  </si>
  <si>
    <t>Бульон куриный</t>
  </si>
  <si>
    <t>День 7</t>
  </si>
  <si>
    <t>№ рец</t>
  </si>
  <si>
    <t>Приём пищи, наименование блюд</t>
  </si>
  <si>
    <t>127.3</t>
  </si>
  <si>
    <t>Сырники из творога со сметаной и сахаром</t>
  </si>
  <si>
    <t>5,56/5,56</t>
  </si>
  <si>
    <t>22,22/22,22</t>
  </si>
  <si>
    <t>Яйцо куриное</t>
  </si>
  <si>
    <t>168,88/166,66</t>
  </si>
  <si>
    <t>Салат из помидоров и огурцов с репчатым луком и растительным маслом</t>
  </si>
  <si>
    <t>13/10,9</t>
  </si>
  <si>
    <t>35/33,3</t>
  </si>
  <si>
    <t>Томат</t>
  </si>
  <si>
    <t>60/51</t>
  </si>
  <si>
    <t>Суп  с макаронными изделиями и картофелем</t>
  </si>
  <si>
    <t>40/28</t>
  </si>
  <si>
    <t>Макаронные изделия</t>
  </si>
  <si>
    <t>2,4/1,92</t>
  </si>
  <si>
    <t>Биточки паровые</t>
  </si>
  <si>
    <t>100/73,75</t>
  </si>
  <si>
    <t>21,25/21,25</t>
  </si>
  <si>
    <t>18,75/18,75</t>
  </si>
  <si>
    <t>Рагу овощное</t>
  </si>
  <si>
    <t>64/51,2</t>
  </si>
  <si>
    <t>116/81,2</t>
  </si>
  <si>
    <t>60/48</t>
  </si>
  <si>
    <t>30/25,2</t>
  </si>
  <si>
    <t>60/60</t>
  </si>
  <si>
    <t>День 8</t>
  </si>
  <si>
    <t>Салат из моркови и яблок</t>
  </si>
  <si>
    <t>Яблоки</t>
  </si>
  <si>
    <t>48,9/43</t>
  </si>
  <si>
    <t>66,3/53</t>
  </si>
  <si>
    <t>Рассольник на мясном бульоне со сметаной</t>
  </si>
  <si>
    <t>80/56</t>
  </si>
  <si>
    <t>Крупа перловая</t>
  </si>
  <si>
    <t>8/6,8</t>
  </si>
  <si>
    <t>24/19,2</t>
  </si>
  <si>
    <t>Гуляш из отварного мяса</t>
  </si>
  <si>
    <t>109,38/80,62</t>
  </si>
  <si>
    <t>10,62/8,75</t>
  </si>
  <si>
    <t>11,88/9,38</t>
  </si>
  <si>
    <t>33,12/33,12</t>
  </si>
  <si>
    <t>3,12/3,12</t>
  </si>
  <si>
    <t>545</t>
  </si>
  <si>
    <t>Напиток апельсиновый или лимонный</t>
  </si>
  <si>
    <t>22/22</t>
  </si>
  <si>
    <t>210/210</t>
  </si>
  <si>
    <t>День 9</t>
  </si>
  <si>
    <t>Суп молочный с макаронными изделиями</t>
  </si>
  <si>
    <t>113,7/100</t>
  </si>
  <si>
    <t>Салат из картофеля с солеными огурцами</t>
  </si>
  <si>
    <t>54,8/40</t>
  </si>
  <si>
    <t>6,3/5</t>
  </si>
  <si>
    <t>Огурец соленый</t>
  </si>
  <si>
    <t>37,5/30</t>
  </si>
  <si>
    <t>25,6/20</t>
  </si>
  <si>
    <t>Фрикадельки рыбные</t>
  </si>
  <si>
    <t>106/80</t>
  </si>
  <si>
    <t>Молоко стерилизованное 3,2% жирности</t>
  </si>
  <si>
    <t>Хлеб пшеничный, формовой из муки высшего сорта</t>
  </si>
  <si>
    <t>414</t>
  </si>
  <si>
    <t>Рис отварной</t>
  </si>
  <si>
    <t>4,2/4,2</t>
  </si>
  <si>
    <t>День 10</t>
  </si>
  <si>
    <t>Каша из овсяных хлопьев молочная жидкая</t>
  </si>
  <si>
    <t>Геркулес</t>
  </si>
  <si>
    <t>Огурцы консервированные в нарезке</t>
  </si>
  <si>
    <t>Жаркое по-домашнему</t>
  </si>
  <si>
    <t>159,1/117,28</t>
  </si>
  <si>
    <t>159,1/119,1</t>
  </si>
  <si>
    <t>11,82/10</t>
  </si>
  <si>
    <t>9,1/9,1</t>
  </si>
  <si>
    <t>5,46/5,46</t>
  </si>
  <si>
    <t>1,2/1,2</t>
  </si>
  <si>
    <t>Химический состав за период (всего)</t>
  </si>
  <si>
    <t>№ п/п</t>
  </si>
  <si>
    <t>приём пищи</t>
  </si>
  <si>
    <t>обед</t>
  </si>
  <si>
    <t>итого</t>
  </si>
  <si>
    <t>Химический состав за период (в среднем за день)</t>
  </si>
  <si>
    <t>Салат из моркови с яблоком</t>
  </si>
  <si>
    <t>29,34/25,8</t>
  </si>
  <si>
    <t>39,78/31,8</t>
  </si>
  <si>
    <t>61,98/48,6</t>
  </si>
  <si>
    <t>9,9/9</t>
  </si>
  <si>
    <t xml:space="preserve">Чеснок </t>
  </si>
  <si>
    <t>0,38/0,3</t>
  </si>
  <si>
    <t>Омлет с зеленым горошком</t>
  </si>
  <si>
    <t>150</t>
  </si>
  <si>
    <t>7,07/7,07</t>
  </si>
  <si>
    <t>Горошек зеленый. Консервы</t>
  </si>
  <si>
    <t>8,82/8,82</t>
  </si>
  <si>
    <t>Курица 1 категории</t>
  </si>
  <si>
    <t>5,4/5,4</t>
  </si>
  <si>
    <t>12,6/12,6</t>
  </si>
  <si>
    <t>126/124,2</t>
  </si>
  <si>
    <t>63/63</t>
  </si>
  <si>
    <t>9/9</t>
  </si>
  <si>
    <t>42,6/34,2</t>
  </si>
  <si>
    <t>17,4/12</t>
  </si>
  <si>
    <t>15/12</t>
  </si>
  <si>
    <t>105/105</t>
  </si>
  <si>
    <t>69/69</t>
  </si>
  <si>
    <t>27,6/19,2</t>
  </si>
  <si>
    <t>18,6/14,4</t>
  </si>
  <si>
    <t>10,8/8,4</t>
  </si>
  <si>
    <t>3,6/3</t>
  </si>
  <si>
    <t>0,15/0,15</t>
  </si>
  <si>
    <t>6,6/4,2</t>
  </si>
  <si>
    <t>6,3/6,3</t>
  </si>
  <si>
    <t>378/378</t>
  </si>
  <si>
    <t>2,1/2,1</t>
  </si>
  <si>
    <t>30/24</t>
  </si>
  <si>
    <t>61,2/60</t>
  </si>
  <si>
    <t>0,3/0,3</t>
  </si>
  <si>
    <t>175,5/110,25</t>
  </si>
  <si>
    <t>42/42</t>
  </si>
  <si>
    <t>4,17/4,17</t>
  </si>
  <si>
    <t>16,66/16,66</t>
  </si>
  <si>
    <t>126,66/125</t>
  </si>
  <si>
    <t>8,34/8,34</t>
  </si>
  <si>
    <t>7,8/6,54</t>
  </si>
  <si>
    <t>21/19,98</t>
  </si>
  <si>
    <t>36/30,6</t>
  </si>
  <si>
    <t>57,6/46,1</t>
  </si>
  <si>
    <t>104,4/73,1</t>
  </si>
  <si>
    <t>54/43,2</t>
  </si>
  <si>
    <t>27/22,7</t>
  </si>
  <si>
    <t>54/54</t>
  </si>
  <si>
    <t>0,54/0,54</t>
  </si>
  <si>
    <t>32,88/24</t>
  </si>
  <si>
    <t>3,78/3</t>
  </si>
  <si>
    <t>22,5/18</t>
  </si>
  <si>
    <t>6,75/6,75</t>
  </si>
  <si>
    <t>324/324</t>
  </si>
  <si>
    <t>2,16/2,16</t>
  </si>
  <si>
    <t>энергетическая ценность</t>
  </si>
  <si>
    <t>Витамины, мг.</t>
  </si>
  <si>
    <t>Минеральные вещества</t>
  </si>
  <si>
    <t>В1</t>
  </si>
  <si>
    <t>В2</t>
  </si>
  <si>
    <t>С</t>
  </si>
  <si>
    <t>8,3/8,3</t>
  </si>
  <si>
    <t>Набор продуктов за период 7-10 лет</t>
  </si>
  <si>
    <t>Выборка продуктов по меню для категории 7-10 лет</t>
  </si>
  <si>
    <t>Ед.изм.</t>
  </si>
  <si>
    <t>Брутто за весь период</t>
  </si>
  <si>
    <t>Нетто за весь период</t>
  </si>
  <si>
    <t>Стоимость руб</t>
  </si>
  <si>
    <t>кг</t>
  </si>
  <si>
    <t>Горошек зелёный консервированный</t>
  </si>
  <si>
    <t>Какао - порошок</t>
  </si>
  <si>
    <t>л</t>
  </si>
  <si>
    <t>Овсяные хлопья "Геркулес"</t>
  </si>
  <si>
    <t>Огурцы грунтовые</t>
  </si>
  <si>
    <t>Огурцы солёные</t>
  </si>
  <si>
    <t>Помидоры свежие</t>
  </si>
  <si>
    <t>Сок фруктовый</t>
  </si>
  <si>
    <t>Сухофрукты ( смесь )</t>
  </si>
  <si>
    <t>Сыр Российский</t>
  </si>
  <si>
    <t>Томат - паста</t>
  </si>
  <si>
    <t>шт</t>
  </si>
  <si>
    <r>
      <t>6</t>
    </r>
    <r>
      <rPr>
        <sz val="10"/>
        <rFont val="Times New Roman"/>
        <family val="1"/>
        <charset val="204"/>
      </rPr>
      <t>1/4</t>
    </r>
  </si>
  <si>
    <t>итого за 10 дней</t>
  </si>
  <si>
    <t>Стоимость одного дето - дня</t>
  </si>
  <si>
    <t>Набор продуктов за период 7-10 лет(завтрак)</t>
  </si>
  <si>
    <t xml:space="preserve">шт </t>
  </si>
  <si>
    <t>Набор продуктов за период 7-10 лет(обед)</t>
  </si>
  <si>
    <t>шт (яйца)</t>
  </si>
  <si>
    <t>Набор продуктов за период 11-17 лет</t>
  </si>
  <si>
    <t>Выборка продуктов по меню для категории 11-17 лет</t>
  </si>
  <si>
    <t>7</t>
  </si>
  <si>
    <t>Набор продуктов за период 11-17 лет(завтрак)</t>
  </si>
  <si>
    <t>Набор продуктов за период 11-17 лет(обед)</t>
  </si>
  <si>
    <t>3/8</t>
  </si>
  <si>
    <t>40,59/40,59</t>
  </si>
  <si>
    <t>105,88/105,88</t>
  </si>
  <si>
    <t>115,9/87,5</t>
  </si>
  <si>
    <t>14,6/14,6</t>
  </si>
  <si>
    <t>18/18</t>
  </si>
  <si>
    <t>3,4/3,4</t>
  </si>
  <si>
    <t>114,3/78,7</t>
  </si>
  <si>
    <t>Салат из помидоров с репчатым луком с растительным маслом</t>
  </si>
  <si>
    <t>12/10,08</t>
  </si>
  <si>
    <t>56,4/48</t>
  </si>
  <si>
    <t>90</t>
  </si>
  <si>
    <t>98,4/72,5</t>
  </si>
  <si>
    <t>9,5/7,9</t>
  </si>
  <si>
    <t>2,25/2,25</t>
  </si>
  <si>
    <t>10,7/8,4</t>
  </si>
  <si>
    <t>29,8/29,8</t>
  </si>
  <si>
    <t>2,8/2,8</t>
  </si>
  <si>
    <t>0,9/0,9</t>
  </si>
  <si>
    <t>20/16,8</t>
  </si>
  <si>
    <t>94/80</t>
  </si>
  <si>
    <t>95/72</t>
  </si>
  <si>
    <t>10,8/10,8</t>
  </si>
  <si>
    <t>0,36/0,36</t>
  </si>
  <si>
    <t>5,2/5,2</t>
  </si>
  <si>
    <t>315/315</t>
  </si>
  <si>
    <t>1,7/1,7</t>
  </si>
  <si>
    <t>52,5/52,5</t>
  </si>
  <si>
    <t>131/98</t>
  </si>
  <si>
    <t>14,8/12,3</t>
  </si>
  <si>
    <t>27/21,5</t>
  </si>
  <si>
    <t>98,4/67,1</t>
  </si>
  <si>
    <t>Суп картофельный с бобовыми (1-й вариант)</t>
  </si>
  <si>
    <t>250</t>
  </si>
  <si>
    <t>66,75/50</t>
  </si>
  <si>
    <t>12/10</t>
  </si>
  <si>
    <t>12,5/10</t>
  </si>
  <si>
    <t>20,25/20</t>
  </si>
  <si>
    <t>300/300</t>
  </si>
  <si>
    <t>35/24,5</t>
  </si>
  <si>
    <t>35/28</t>
  </si>
  <si>
    <t>124,69/124,69</t>
  </si>
  <si>
    <t>Гречневая крупа ядрица</t>
  </si>
  <si>
    <t>83,59/83,59</t>
  </si>
  <si>
    <t>0,43/0,43</t>
  </si>
  <si>
    <t>4,39/4,39</t>
  </si>
  <si>
    <t>150/112,5</t>
  </si>
  <si>
    <t>71,25/53,75</t>
  </si>
  <si>
    <t>175/175</t>
  </si>
  <si>
    <t>62,5/50</t>
  </si>
  <si>
    <t>37,5/26,2</t>
  </si>
  <si>
    <t>12,5/10,5</t>
  </si>
  <si>
    <t>50/35</t>
  </si>
  <si>
    <t>20/15,4</t>
  </si>
  <si>
    <t>3/2,4</t>
  </si>
  <si>
    <t>100/70</t>
  </si>
  <si>
    <t>7,5/7,5</t>
  </si>
  <si>
    <t>165.2</t>
  </si>
  <si>
    <t>Каша рассыпчатая рисовая</t>
  </si>
  <si>
    <t>131,71/131,71</t>
  </si>
  <si>
    <t>62,33/62,33</t>
  </si>
  <si>
    <t>1,3/1,3</t>
  </si>
  <si>
    <t>90/66</t>
  </si>
  <si>
    <t>19/19</t>
  </si>
  <si>
    <t>16,9/16,9</t>
  </si>
  <si>
    <t>Чеснок</t>
  </si>
  <si>
    <t>117/88</t>
  </si>
  <si>
    <t>10,5/8,8</t>
  </si>
  <si>
    <t>11/9</t>
  </si>
  <si>
    <t>2,2/2,2</t>
  </si>
  <si>
    <t>2,45/2,45</t>
  </si>
  <si>
    <t>47,5/35</t>
  </si>
  <si>
    <r>
      <t>7</t>
    </r>
    <r>
      <rPr>
        <sz val="10"/>
        <rFont val="Times New Roman"/>
        <family val="1"/>
        <charset val="204"/>
      </rPr>
      <t>3/8</t>
    </r>
  </si>
  <si>
    <t>Технологическая карта №</t>
  </si>
  <si>
    <t>Наименование изделия:</t>
  </si>
  <si>
    <t>Номер рецептуры:</t>
  </si>
  <si>
    <t>64</t>
  </si>
  <si>
    <t>Наименование сборника рецептур:</t>
  </si>
  <si>
    <t>Готовые изделия промышленного производства</t>
  </si>
  <si>
    <t>Наименование сырья</t>
  </si>
  <si>
    <t>Расход сырья и п/фабрикатов</t>
  </si>
  <si>
    <t>1 порция</t>
  </si>
  <si>
    <t>брутто, г</t>
  </si>
  <si>
    <t>нетто, г</t>
  </si>
  <si>
    <t>Выход:</t>
  </si>
  <si>
    <t>Химический состав данного блюда на 1 порцию</t>
  </si>
  <si>
    <t>Пищевые вещества</t>
  </si>
  <si>
    <t>Витамин С, мг</t>
  </si>
  <si>
    <t>Белки, г</t>
  </si>
  <si>
    <t>Жиры, г</t>
  </si>
  <si>
    <t>Углеводы, г</t>
  </si>
  <si>
    <t>Калорийность, ккал</t>
  </si>
  <si>
    <t>5,42</t>
  </si>
  <si>
    <t>4,61</t>
  </si>
  <si>
    <t>21,05</t>
  </si>
  <si>
    <t>146,69</t>
  </si>
  <si>
    <t>Технология приготовления:</t>
  </si>
  <si>
    <t>В кипящую воду кладут соль, всыпают перебранную и промытую крупу, пе-ремешивают и варят до полуготовности. Затем вливают горячее молоко, добавляют сахар, снова перемешивают и варят до готовности при слабом кипении под закрытой крышкой. В готовую кашу добавляют прокипяченное сливочное масло, все тщательно перемешивают.     Срок реализации: не более одного часа с момента приготовления.     Требование: Цвет коричневый. Зерна крупы хорошо разварены. Конси-стенция однородная, рыхлая. Вкус и запах свойственные набору продуктов, без признаков подгорелой каши.</t>
  </si>
  <si>
    <t>Вид обработки:</t>
  </si>
  <si>
    <t>Варка</t>
  </si>
  <si>
    <t>1</t>
  </si>
  <si>
    <t>Методические указания города Москвы: Организация питания в дошкольных образовательных учреждениях. 2007.</t>
  </si>
  <si>
    <t>Расход сырья и полуфабрикатов</t>
  </si>
  <si>
    <t>Сыр Голландский 8%</t>
  </si>
  <si>
    <t xml:space="preserve">   или Сыр Российский 6%</t>
  </si>
  <si>
    <t xml:space="preserve">   или Сыр Костромской 4%</t>
  </si>
  <si>
    <t xml:space="preserve">   или Сыр Ярославский 7%</t>
  </si>
  <si>
    <t>Химический состав данного блюда:</t>
  </si>
  <si>
    <t>Энерг. ценность, ккал</t>
  </si>
  <si>
    <t>11,63</t>
  </si>
  <si>
    <t>24,74</t>
  </si>
  <si>
    <t>26,76</t>
  </si>
  <si>
    <t>381,17</t>
  </si>
  <si>
    <t>Хлеб пшеничный нарезают ломтиками толщиной 1,0-1,5 см. Сыр твердый разрезают на крупные куски, очищают от наружного покрытия и нарезают ломтиками толщиной 2-3 мм (подготовку сыра производят не ранее, чем за 30-40 мин до отпуска и хранят его в холодильнике).  Ломтики хлеба равномерно намазывают маслом сливочным и укладывают на них подготовленный сыр.</t>
  </si>
  <si>
    <t>Без обработки</t>
  </si>
  <si>
    <t>Вне сборников</t>
  </si>
  <si>
    <t>6,60</t>
  </si>
  <si>
    <t>0,90</t>
  </si>
  <si>
    <t>38,00</t>
  </si>
  <si>
    <t>199,00</t>
  </si>
  <si>
    <t>102</t>
  </si>
  <si>
    <t>Рагу из птицы, дичи, кролика или субпродуктов</t>
  </si>
  <si>
    <t>Сборник рецептур блюд и кулинарных изделий: Для предприятий общественного питания/Авт.-сост.: А.И. Здобнов, В.А. Цыганенко.</t>
  </si>
  <si>
    <t xml:space="preserve">   или Бройлеры (цыплята) 1 кат.</t>
  </si>
  <si>
    <t xml:space="preserve">   или Индейки 1 кат.</t>
  </si>
  <si>
    <t xml:space="preserve">   или Утка, 1 категории</t>
  </si>
  <si>
    <t xml:space="preserve">   или Гуси 1 кат.</t>
  </si>
  <si>
    <t xml:space="preserve">   или Фазан</t>
  </si>
  <si>
    <t xml:space="preserve">   или Мясо кролика</t>
  </si>
  <si>
    <t xml:space="preserve">   или Субпродукты (головы, ноги, крылья, желудки, шеи)</t>
  </si>
  <si>
    <t>Масса жареной птицы, дичи, кролика или субпродуктов</t>
  </si>
  <si>
    <t>Масса гарнира и соуса</t>
  </si>
  <si>
    <t>4,54</t>
  </si>
  <si>
    <t>5,85</t>
  </si>
  <si>
    <t>8,55</t>
  </si>
  <si>
    <t>104,92</t>
  </si>
  <si>
    <t>Подготовленные тушки птицы и кролика, нарубленные на куски по 40-50 г, или обработанные субпродукты птицы (мелкие - целиком, а крупные - разрубленные на 2-3 части) обжаривают до образования поджаристой корочки. Затем подготовленные продукты заливают горячим бульоном или водой в количестве 20-30% от массы набора продуктов, добавляют пассерованное томатное пюре и тушат 30-40 мин. Бульон, оставшийся после тушения, сливают и приготавливают на нем соус красный основной (рец. № 717), которым заливают тушеные кусочки мяса, добавляют обжаренные нарезанные кубиками картофель, морковь, репу (предварительно бланшированную), петрушку, лук и тушат 15-20 мин. Отпускают рагу вместе с соусом и гарниром.</t>
  </si>
  <si>
    <t>Тушение</t>
  </si>
  <si>
    <t>104</t>
  </si>
  <si>
    <t>Сборник рецептур на продукцию для обучающихся во всех образовательных учреждениях</t>
  </si>
  <si>
    <t>Бульон костный №80</t>
  </si>
  <si>
    <t xml:space="preserve">   или Бульон рыбный</t>
  </si>
  <si>
    <t xml:space="preserve">   или Бульон куриный</t>
  </si>
  <si>
    <t xml:space="preserve">   или Вода</t>
  </si>
  <si>
    <t>Лавровый лист</t>
  </si>
  <si>
    <t>Фрикадельки мясные №105</t>
  </si>
  <si>
    <t>На порцию 250 грамм</t>
  </si>
  <si>
    <t>0,88</t>
  </si>
  <si>
    <t>1,11</t>
  </si>
  <si>
    <t>6,16</t>
  </si>
  <si>
    <t>42,40</t>
  </si>
  <si>
    <t>В кипящий бульон или воду кладут картофель, нарезанный кубиками, доводят до кипения, добавляют нарезанные кубиками слегка пассерованные или припущенные овощи и варят до готовности. За 5-10 мин до окончания варки добавляют прогретое томатное пюре, соль.
Фрикадельки припускают отдельно в небольшом количестве бульона или воды до готовности и кладут в суп при отпуске.
Бульон после припускания фрикаделек добавляют в суп. Можно готовить суп без томатного пюре.</t>
  </si>
  <si>
    <t>105</t>
  </si>
  <si>
    <t>Фрикадельки мясные</t>
  </si>
  <si>
    <t xml:space="preserve">   или Баранина</t>
  </si>
  <si>
    <t xml:space="preserve">   или Свинина мясная</t>
  </si>
  <si>
    <t>Масса полуфабриката</t>
  </si>
  <si>
    <t>19,95</t>
  </si>
  <si>
    <t>11,72</t>
  </si>
  <si>
    <t>0,74</t>
  </si>
  <si>
    <t>196,10</t>
  </si>
  <si>
    <t>Мясо пропускают через мясорубку 2-3 раза, соединяют с сырым мелко нарезанным луком, сырыми яйцами, водой, солью и хорошо размешивают. Сформованные шарики массой 8-10 г припускают в бульоне до готовности.
Хранят фрикадельки на мармите в бульоне.</t>
  </si>
  <si>
    <t>11</t>
  </si>
  <si>
    <t>3,60</t>
  </si>
  <si>
    <t>31,20</t>
  </si>
  <si>
    <t>148,50</t>
  </si>
  <si>
    <t>1,65</t>
  </si>
  <si>
    <t>7,09</t>
  </si>
  <si>
    <t>4,91</t>
  </si>
  <si>
    <t>90,77</t>
  </si>
  <si>
    <t>Подготовленную мелко нашинкованную соломкой капусту растереть с солью, отжать от сока. Морковь очистить, промыть, мелко нашинковать соломкой (или натереть на терке), соединить с капустой, заправить растительным маслом.</t>
  </si>
  <si>
    <t>118</t>
  </si>
  <si>
    <t>0,00</t>
  </si>
  <si>
    <t>9,80</t>
  </si>
  <si>
    <t>40,00</t>
  </si>
  <si>
    <t>Сухой продукт сначала разводят в 1/3 общего объема холодной воды, перемешивают, вливают в кипящую воду (оставшуюся часть), размешивают и доводят до кипения при непрерывном помешивании.</t>
  </si>
  <si>
    <t>124</t>
  </si>
  <si>
    <t xml:space="preserve">   или Яблоки</t>
  </si>
  <si>
    <t xml:space="preserve">   или Груши</t>
  </si>
  <si>
    <t xml:space="preserve">   или Слива</t>
  </si>
  <si>
    <t xml:space="preserve">   или Персики</t>
  </si>
  <si>
    <t xml:space="preserve">   или Абрикосы</t>
  </si>
  <si>
    <t xml:space="preserve">   или Вишня</t>
  </si>
  <si>
    <t>3,88</t>
  </si>
  <si>
    <t>8,93</t>
  </si>
  <si>
    <t>34,69</t>
  </si>
  <si>
    <t>Яблоки или груши моют, удаляют семенные гнезда, нарезают дольками. Для того, чтобы плоды не темнели, их до варки погружают в холодную воду, слегка подкисленную лимонной кислотой. Сироп приготавливают следующим образом: в горячей воде растворяют сахар, доводят до кипения, проваривают 10-12 минут и процеживают. В подготовленный горячий сироп погружают плоды. Яблоки варят при слабом кипении 6-8 мин. Быстро разваривающиеся сорта яблок (антоновские и др.) не варят, а кладут в кипящий сироп, прекращают нагрев и оставляют в сиропе до охлаждения. Компот охлаждают до комнатной температуры под закрытой крышкой.  Вишню перебирают, удаляют плодоножки, моют; сливы, персики, абрикосы перебирают. Моют, разрезают пополам, удаляют косточки, закладывают в горячий сироп и доводят до кипения, затем готовые компоты охлаждают.</t>
  </si>
  <si>
    <t>Масса готовых сырников</t>
  </si>
  <si>
    <t>Сметана "Домашняя" 10,0% жирности</t>
  </si>
  <si>
    <t>12,77</t>
  </si>
  <si>
    <t>18,62</t>
  </si>
  <si>
    <t>7,73</t>
  </si>
  <si>
    <t>277,17</t>
  </si>
  <si>
    <t>В протертый творог добавляют 2/3 муки, яйца, сахар, соль. Можно добавить ванилин 0,02 г на порцию, предварительно растворив его в горячей воде. Массу хорошо перемешивают, придают ей форму батончика толщиной 5-6 см, нарезают поперек, панируют в муке, придают форму круглых биточков толщиной 1,5 см, обжаривают с обеих сторон, после чего ставят в жарочный шкаф на 5-7 мин. Отпускают сырники по 3 шт. на порцию со сметаной и сахаром, с молочным.</t>
  </si>
  <si>
    <t>Жарение</t>
  </si>
  <si>
    <t>130</t>
  </si>
  <si>
    <t>Сок фруктовый или овощной витаминизированный</t>
  </si>
  <si>
    <t>0,50</t>
  </si>
  <si>
    <t>0,10</t>
  </si>
  <si>
    <t>10,10</t>
  </si>
  <si>
    <t>46,00</t>
  </si>
  <si>
    <t>Готовый продукт промышленного производства.</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</si>
  <si>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соц.реабилитации</t>
  </si>
  <si>
    <t>Минтай</t>
  </si>
  <si>
    <t>Масса отварного минтая</t>
  </si>
  <si>
    <t xml:space="preserve">   или Треска</t>
  </si>
  <si>
    <t>Масса отварной трески</t>
  </si>
  <si>
    <t xml:space="preserve">   или Скумбрия атлантическая</t>
  </si>
  <si>
    <t>Масса отварной скумбрии</t>
  </si>
  <si>
    <t>3,94</t>
  </si>
  <si>
    <t>1,93</t>
  </si>
  <si>
    <t>6,06</t>
  </si>
  <si>
    <t>57,40</t>
  </si>
  <si>
    <t>Из рыбных отходов варят бульон, процеживают. В кипящий бульон кладут картофель, нарезанный дольками или кубиками, доводят до кипения, добавляют морковь, лук, припущенные с добавлением масла и куски рыбы сырой разделанной на филе без костей, варят с добавлением йодированной соли при слабом кипении до готовности. За 3 мин до готовности добавляют лавровый лист.
Температура подачи: 75 °С
Срок реализации: не более трех часов с момента приготовления.</t>
  </si>
  <si>
    <t>132</t>
  </si>
  <si>
    <t>6,00</t>
  </si>
  <si>
    <t>1,53</t>
  </si>
  <si>
    <t>6,50</t>
  </si>
  <si>
    <t>24,64</t>
  </si>
  <si>
    <t>В чайник насыпать чай и сахар на определенное количество порций, залить кипятком на то же количество порций и настаивать 5 минут. Процедить, остудить до температуры 40-45 С, после чего разлить по стаканам. Не рекомендуется кипятить заваренный чай и длительно хранить на плите.</t>
  </si>
  <si>
    <t>14</t>
  </si>
  <si>
    <t>Огурец свежий</t>
  </si>
  <si>
    <t>Огурец, грунтовый</t>
  </si>
  <si>
    <t>0,75</t>
  </si>
  <si>
    <t>2,50</t>
  </si>
  <si>
    <t>14,00</t>
  </si>
  <si>
    <t>140</t>
  </si>
  <si>
    <t xml:space="preserve">   или Груша</t>
  </si>
  <si>
    <t xml:space="preserve">   или Банан</t>
  </si>
  <si>
    <t xml:space="preserve">   или Мандарин</t>
  </si>
  <si>
    <t xml:space="preserve">   или Черешня</t>
  </si>
  <si>
    <t xml:space="preserve">   или Персик</t>
  </si>
  <si>
    <t xml:space="preserve">   или Смородина черная</t>
  </si>
  <si>
    <t xml:space="preserve">   или Виноград</t>
  </si>
  <si>
    <t>0,41</t>
  </si>
  <si>
    <t>10,09</t>
  </si>
  <si>
    <t>45,32</t>
  </si>
  <si>
    <t>Плоды и ягоды перед отпуском перебирают, удаляют плодоножки, сорные примеси, тщательно промывают проточной питьевой холодной водой.</t>
  </si>
  <si>
    <t xml:space="preserve">   или Горошек зеленый консервированный</t>
  </si>
  <si>
    <t>Соль йодированная пищевая</t>
  </si>
  <si>
    <t>0,92</t>
  </si>
  <si>
    <t>1,70</t>
  </si>
  <si>
    <t>6,05</t>
  </si>
  <si>
    <t>43,20</t>
  </si>
  <si>
    <t>Горох подготавливают: перебирают, моют, выдерживают в холодной воде 3-4 часа. Если вода не горчит, варят в той же воде до размягчения без соли. Подготовленный горох кладут в бульон или воду, доводят до кипения. Добавляют картофель, нарезанный кубиками, припущенную морковь , бланшированный и пассерованный лук и варят до готовности. Зеленый горошек закладывают в суп вместе с припущенными овощами.
Температура подачи: 75 °С.
Срок реализации: не более трех часов с момента приготовления.</t>
  </si>
  <si>
    <t>19</t>
  </si>
  <si>
    <t>Огурец консервированный</t>
  </si>
  <si>
    <t>Огурцы консервированные баночные (без уксуса)</t>
  </si>
  <si>
    <t>2,80</t>
  </si>
  <si>
    <t>1,30</t>
  </si>
  <si>
    <t>16,10</t>
  </si>
  <si>
    <t>0,98</t>
  </si>
  <si>
    <t>7,13</t>
  </si>
  <si>
    <t>3,80</t>
  </si>
  <si>
    <t>94,30</t>
  </si>
  <si>
    <t>Помидоры и огурцы промывают, удаляют плодоножки, режут кружочками или дольками. Зеленый лук тщательно перебирают, моют, режут. Овощи соединяют, добавляют соль, заправляют растительным маслом и перемешивают.</t>
  </si>
  <si>
    <t>2</t>
  </si>
  <si>
    <t>61,50</t>
  </si>
  <si>
    <t>566,00</t>
  </si>
  <si>
    <t>204</t>
  </si>
  <si>
    <t>Сборник рецептур блюд и кулинарных изделий для питания детей в дошкольных организациях/М.П. Могильный, В.А. Тутельян</t>
  </si>
  <si>
    <t>3,84</t>
  </si>
  <si>
    <t>0,55</t>
  </si>
  <si>
    <t>20,76</t>
  </si>
  <si>
    <t>103,40</t>
  </si>
  <si>
    <t>Макаронные изделия (макароны, лапшу, вермишель и др.)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(1/3-1/2 часть от указанного в рецептуре количества), чтобы они не склеивались и не образовывали комков. Остальной частью масла макароны заправляют непосредственно перед отпуском. Блюда из макаронных изделий подают в горячем виде.
Для приготовления запеченных блюд макаронные изделия можно варить, не откидывая, в небольшом количестве воды (на 1 кг макаронных изделий 2,2-3,0 л воды, 15 г соли).
Рекомендованный выход блюд для первой возрастной группы - 150 г, для второй -200 г.</t>
  </si>
  <si>
    <t>209</t>
  </si>
  <si>
    <t>для смазки</t>
  </si>
  <si>
    <t>Масса готового макаронника</t>
  </si>
  <si>
    <t>5,48</t>
  </si>
  <si>
    <t>6,08</t>
  </si>
  <si>
    <t>30,93</t>
  </si>
  <si>
    <t>200,65</t>
  </si>
  <si>
    <t>Макароны варят в воде не откидывая. В охлажденные до 60-70 °С макароны добавляют яйца, взбитые с сахаром, и перемешивают. Массу выкладывают на смазанный маслом противень, посыпают сухарями и запекают. При подаче нарезают на порции.
При отпуске макаронник поливают прокипяченным сливочным маслом.</t>
  </si>
  <si>
    <t>Запечение</t>
  </si>
  <si>
    <t>22</t>
  </si>
  <si>
    <t>Масса отварного очищенного картофеля</t>
  </si>
  <si>
    <t>Масса отварной очищенной моркови</t>
  </si>
  <si>
    <t>Лук зеленый (перо)</t>
  </si>
  <si>
    <t>13,65</t>
  </si>
  <si>
    <t>52,10</t>
  </si>
  <si>
    <t>85,70</t>
  </si>
  <si>
    <t>866,00</t>
  </si>
  <si>
    <t>Подготовленные картофель и морковь отваривают, очищают от кожицы нарезают мелкими ломтиками. Огурцы соленые очищают и нарезают ломтиками, добавляют картофель и морковь, заправляют растительным маслом и посыпают мелко нарезанным зеленым луком.
Выход порции определяется возрастной группой.</t>
  </si>
  <si>
    <t>Котлеты рыбные паровые</t>
  </si>
  <si>
    <t>Судак</t>
  </si>
  <si>
    <t>Рыба - филе, выпускаемое промышленностью</t>
  </si>
  <si>
    <t>или вода</t>
  </si>
  <si>
    <t>Филе рыбы дважды измельчают вместе с замоченным в молоке или воде хлебом пшеничным, кладут размягченное масло сливочное, хорошо вымешивают, формуют, варят на пару 20-30 мин.</t>
  </si>
  <si>
    <t>Отпускают с прокипяченным маслом или соусом томатным, сметанным, сметанным с томатом и луком.</t>
  </si>
  <si>
    <t>Гарниры - картофель отварной, пюре картофельное, пюре из тыквы, капуста, тушенная с яблоками.</t>
  </si>
  <si>
    <t>276</t>
  </si>
  <si>
    <t>Говядина (боковой и наружные куски тазобедренной части)</t>
  </si>
  <si>
    <t>Масса отварного мяса</t>
  </si>
  <si>
    <t>Масса готовых овощей</t>
  </si>
  <si>
    <t>12,51</t>
  </si>
  <si>
    <t>2,03</t>
  </si>
  <si>
    <t>9,98</t>
  </si>
  <si>
    <t>120,45</t>
  </si>
  <si>
    <t>Овощи нарезают дольками и слегка запекают.
Мясо отваривают и нарезают мелкими кусочками. Отварное мясо и овощи кладут в посуду слоями, добавляют масло сливочное, томатное пюре (для второй возрастной группы), соль и бульон (продукты должны быть только покрыты жидкостью), закрывают крышкой и тушат до готовности.
За 5-10 мин до окончания тушения можно добавить лавровый лист. Отпускают вместе с бульоном и гарниром, с которым тушилось мясо.</t>
  </si>
  <si>
    <t>277</t>
  </si>
  <si>
    <t>Говядина (покромка, лопаточная часть, грудинка)</t>
  </si>
  <si>
    <t>Отвар овощной</t>
  </si>
  <si>
    <t>Масса соуса</t>
  </si>
  <si>
    <t>12,89</t>
  </si>
  <si>
    <t>10,19</t>
  </si>
  <si>
    <t>3,28</t>
  </si>
  <si>
    <t>156,25</t>
  </si>
  <si>
    <t>Отварное мясо нарезают кубиками, соединяют с припущенной морковью, мелко нашинкованным бланшированным репчатым луком, с томатным пюре (для второй возрастной группы), заливают водой, добавляют соль и тушат 10-15 минут. На отваре или воде готовят соус, которым заливают мясо и доводят до кипения.
Отпускают с соусом, в котором тушилось мясо.
Гарниры - каши рассыпчатые, картофель отварной, овощи отварные, пюре картофельное.</t>
  </si>
  <si>
    <t>28</t>
  </si>
  <si>
    <t>Бульон мясной прозрачный №7</t>
  </si>
  <si>
    <t>1,54</t>
  </si>
  <si>
    <t>0,87</t>
  </si>
  <si>
    <t>2,71</t>
  </si>
  <si>
    <t>32,49</t>
  </si>
  <si>
    <t>Приготовить мясной бульон, вареное мясо вынуть из бульона, бульон процедить. В кипящий мясной бульон положить картофель, нарезанный брусками (быстрозамороженный картофель кладут не размораживая), варить минут 7-10. Свеклу очистить, промыть, мелко нарезать или натереть на крупной терке. Тушить (замороженную свеклу - не размораживая) в небольшом количестве бульона с добавлением лимонной кислоты в закрытой посуде в течение 30 минут, сначала на сильном огне, затем на тихом. Подготовленные мелко нарезанные овощи (замороженные овощи - не размораживая): белокочанную капусту, морковь, нашинкованные соломкой, мелко нарезанный репчатый лук, корень петрушки, соль, сахар положить в кипящий мясной бульон с картофелем и варить до готовности. За 10 мин до готовности добавить тушеную свеклу. Готовый суп заправить сметаной и прокипятить.</t>
  </si>
  <si>
    <t>286</t>
  </si>
  <si>
    <t xml:space="preserve">   или Телятина 1 кат.</t>
  </si>
  <si>
    <t>Мясо-котлетное</t>
  </si>
  <si>
    <t>Масса готовых тефтелей</t>
  </si>
  <si>
    <t>Масса припущенного лука</t>
  </si>
  <si>
    <t>Соус сметанный с луком №356</t>
  </si>
  <si>
    <t>7,36</t>
  </si>
  <si>
    <t>8,07</t>
  </si>
  <si>
    <t>9,31</t>
  </si>
  <si>
    <t>139,38</t>
  </si>
  <si>
    <t>Котлетную массу дважды пропускают через мясорубку, добавляют измельченный припущенный репчатый лук, перемешивают и формуют в виде шариков по 3-4 шт. на порцию, панируют в муке, запекают 6-8 мин до полуготовности, заливают соусом сметанным с луком с добавлением воды (12-16 г на порцию) и тушат 8-10 мин до готовности.
Отпускают с соусом, в котором тушились тефтели.
Гарниры - картофель отварной, овощи отварные с маслом, картофельное пюре.</t>
  </si>
  <si>
    <t>290</t>
  </si>
  <si>
    <t>Птица или кролик, тушенные в соусе</t>
  </si>
  <si>
    <t xml:space="preserve">   или Цыплята</t>
  </si>
  <si>
    <t xml:space="preserve">   или Цыпленок-бройлер</t>
  </si>
  <si>
    <t xml:space="preserve">   или Куриный окорочок</t>
  </si>
  <si>
    <t xml:space="preserve">   или Индейка</t>
  </si>
  <si>
    <t>Масса жареной птицы или кролика</t>
  </si>
  <si>
    <t>Соус сметанный №330</t>
  </si>
  <si>
    <t xml:space="preserve">   или Соус сметанный с томатом</t>
  </si>
  <si>
    <t>11,78</t>
  </si>
  <si>
    <t>10,12</t>
  </si>
  <si>
    <t>2,93</t>
  </si>
  <si>
    <t>150,00</t>
  </si>
  <si>
    <t>Подготовленные тушки птицы или кролика обжаривают до образования корочки, разрубают на порционные куски, заливают соусом и тушат 10-15 мин.
При отпуске гарнируют и поливают соусом, в котором тушилась птица или кролик.
Гарнир - рис отварной или припущенный, картофель отварной, картофельное пюре, картофель жареный (из сырого). Соусы - сметанный, сметанный с томатом.</t>
  </si>
  <si>
    <t>3</t>
  </si>
  <si>
    <t>Салат из белокочанной капусты с морковью и яблоками</t>
  </si>
  <si>
    <t>Кислота лимонная пищевая</t>
  </si>
  <si>
    <t>Для разведения лимонной кислоты</t>
  </si>
  <si>
    <t>1,40</t>
  </si>
  <si>
    <t>120,00</t>
  </si>
  <si>
    <t>Капусту шинкуют тонкой соломкой (1,5 х 1,5мм), кладут в эмалированную кастрюлю, добавляют соль и перетирают деревянным пестиком. Морковь моют, чистят, ошпаривают, натирают на терке тонкой соломкой. Яблоки моют, ошпаривают, очищают от кожицы, удаляют сердцевину, шинкуют соломкой (2х 15 мм), сбрызгивают раствором лимонной кислоты, чтобы не потемнели.
Овощи и яблоки соединяют в эмалированной посуде, заправляют растительным маслом, хорошо перемешивают и выносят на раздачу.
Температура подачи: 14 °С.
Срок реализации: не более одного часа с момента приготовления.</t>
  </si>
  <si>
    <t>30</t>
  </si>
  <si>
    <t xml:space="preserve">   или Картофель быстрозамороженный</t>
  </si>
  <si>
    <t xml:space="preserve">   или Морковь красная быстрозамороженная</t>
  </si>
  <si>
    <t xml:space="preserve">   или Лук репчатый быстрозамороженный</t>
  </si>
  <si>
    <t>Петрушка</t>
  </si>
  <si>
    <t>0,84</t>
  </si>
  <si>
    <t>0,67</t>
  </si>
  <si>
    <t>3,69</t>
  </si>
  <si>
    <t>24,66</t>
  </si>
  <si>
    <t>Овощи предварительно промывают, тщательно перебирают и очищают. Повторно промывают в проточной питьевой воде. Белокочанную капусту нарезают соломкой, очищенный картофель - кубиками или брусочками, репчатый лук и морковь шинкуют. В кипящую воду закладывают картофель (быстрозамороженный картофель - не размораживая) и варят до полуготовности 7-10 минут. Затем добавляют капусту, лук, морковь (замороженные овощи - не размораживая), соль и варят до готовности 10-15 минут. В готовые щи добавляют сметану, зелень и доводят до кипения.</t>
  </si>
  <si>
    <t>301</t>
  </si>
  <si>
    <t xml:space="preserve">   или Филе птицы (полуфабрикат)</t>
  </si>
  <si>
    <t>Масса отварной птицы</t>
  </si>
  <si>
    <t>Соус сметанный №354</t>
  </si>
  <si>
    <t xml:space="preserve">   или Соус сметанный</t>
  </si>
  <si>
    <t>11,76</t>
  </si>
  <si>
    <t>10,78</t>
  </si>
  <si>
    <t>2,94</t>
  </si>
  <si>
    <t>155,62</t>
  </si>
  <si>
    <t>Подготовленные тушки птицы варят до готовности, охлаждают, отделяют мякоть от кожи и костей, нарезают на порционные куски, складывают в глубокую посуду, добавляют бульон куриный (10% к массе соуса), соединяют с соусом, доводят до кипения и тушат в посуде с закрытой крышкой 15-20 мин при слабом кипении.
Филе птицы (полуфабрикат) нарезают на порционные куски, припускают до готовности. Бульон от припускания используют для приготовления соуса. Соус соединяют с припущенным филе, доводят до кипения и тушат в посуде с закрытой крышкой 15-20 мин при слабом кипении.
Отпускают с соусом, в котором тушилась птица.
Гарниры - рис отварной или припущенный, картофель отварной, картофельное пюре.</t>
  </si>
  <si>
    <t>32</t>
  </si>
  <si>
    <t>1,69</t>
  </si>
  <si>
    <t>0,95</t>
  </si>
  <si>
    <t>6,12</t>
  </si>
  <si>
    <t>47,37</t>
  </si>
  <si>
    <t>Овощи предварительно промывают, тщательно перебирают и очищают. Повторно промывают в проточной питьевой воде. Крупу перебирают, промывают. Перловую крупу кладут в кипящую воду, варят до полуготовности, отвар сливают, крупу промывают. Соленые огурцы зачищают от кожицы, удаляют крупные зерна, нарезают соломкой или ромбиками, припускают в небольшом количестве воды 15 мин. В кипящий бульон кладут подготовленную крупу, картофель, нарезанный брусочками (быстрозамороженный картофель кладут не размораживая), варят 7-10 минут, добавляют нарезанные соломкой морковь, лук (замороженные овощи - не размораживая), а через 5-10 минут вводят припущенные огурцы, в конце варки солят, добавляют сметану и вновь доводят до кипения. Температура подачи первого блюда +75  С. Срок реализации 2-3 часа с момента приготовления.</t>
  </si>
  <si>
    <t>33</t>
  </si>
  <si>
    <t>Масса отварных изделий</t>
  </si>
  <si>
    <t>3,30</t>
  </si>
  <si>
    <t>4,50</t>
  </si>
  <si>
    <t>10,32</t>
  </si>
  <si>
    <t>93,52</t>
  </si>
  <si>
    <t>Вермишель (или лапшу) засыпать, помешивая, в кипящую подсоленную воду и отварить до готовности в течение 5-7 минут, откинуть на сито, дать стечь воде. Затем в кипящее молоко добавить сахар и заложить отварные макаронные изделия, довести до кипения и варить еще минут 5. Сливочное масло растопить в эмалированной посуде, прокипятить, добавить в готовую вермишель, все тщательно перемешать и прокипятить.</t>
  </si>
  <si>
    <t>330</t>
  </si>
  <si>
    <t>Соус сметанный</t>
  </si>
  <si>
    <t>или бульон</t>
  </si>
  <si>
    <t>Масса белого соуса</t>
  </si>
  <si>
    <t>1,41</t>
  </si>
  <si>
    <t>5,00</t>
  </si>
  <si>
    <t>5,87</t>
  </si>
  <si>
    <t>74,10</t>
  </si>
  <si>
    <t>Для белого соуса пассеруют муку при непрерывном помешивании до образования светло-кремового цвета, не допуская пригорания. В пассерованную муку, охлажденную до 60-70°C, выливают 1/4 часть горячей воды или отвара и вымешивают.
Для приготовления соуса сметанного в горячий белый соус кладут прокипяченную сметану, соль и кипятят 3-5 мин, процеживают и доводят до кипения.</t>
  </si>
  <si>
    <t>34</t>
  </si>
  <si>
    <t>Бульон из кур  прозрачный №8</t>
  </si>
  <si>
    <t>1,74</t>
  </si>
  <si>
    <t>0,27</t>
  </si>
  <si>
    <t>7,26</t>
  </si>
  <si>
    <t>42,82</t>
  </si>
  <si>
    <t>Приготовить бульон из курицы. Процедить. В кипящий бульон положить нарезанный тонкими брусочками картофель (замороженный картофель - не размораживая), варить 7-10 минут. Добавить морковь (замороженную морковь - не размораживая), всыпать вермишель и помешивая довести до кипения; варить 10-15 мин.</t>
  </si>
  <si>
    <t>347</t>
  </si>
  <si>
    <t>Масса готовых фрикделек</t>
  </si>
  <si>
    <t>14,70</t>
  </si>
  <si>
    <t>2,10</t>
  </si>
  <si>
    <t>7,60</t>
  </si>
  <si>
    <t>108,00</t>
  </si>
  <si>
    <t>Филе без кожи и костей нарезают на куски, измельчают на мясорубке, второй раз пропускают на мясорубке вместе с бланшированным репчатым луком и замоченным в воде или молоке пшеничным хлебом, добавляют яйца, йодированную соль, хорошо вымешивают, массу выбивают и разделывают на шарики массой по 19-21 г. по 5 штук на порцию. Шарики отпускают в кипящий рыбный бульон и варят 10-15 мин, не допуская сильного кипения. В котлетную массу из нежирной рыбы для увеличения рыхлости можно положить пропущенную через мясорубку охлажденную вареную рыбу в количестве 25-30% к массе мякоти сырой рыбы. При приготовлении котлетной массы из рыбы, имеющей недостаточное количество клейдающих веществ, можно добавить яйца из расчета 1/10 (4 г) на порцию. Гарниры: овощные пюре, овощи отварные или припущенные, макаронные изделия, каши вязкие. 
Соусы: белый или томатный, приготовленные на рыбном бульоне.
Температура подачи: 65 °С.
Срок реализации: не более трех часов с момента приготовления.</t>
  </si>
  <si>
    <t>370</t>
  </si>
  <si>
    <t xml:space="preserve">   или Говядина, тазобедренная часть(наружный кусок)</t>
  </si>
  <si>
    <t>Масса вареного мяса</t>
  </si>
  <si>
    <t>7,56</t>
  </si>
  <si>
    <t>7,44</t>
  </si>
  <si>
    <t>19,68</t>
  </si>
  <si>
    <t>176,00</t>
  </si>
  <si>
    <t>Мясо зачищают и варят крупным куском 1-1,5 кг до полуготовности, охлаждают и нарезают кубиками массой 10-15 г. Добавляют пассерованную на сливочном масле с добавлением бульона морковь, бланшированный и слегка пассерованный лук, добавляют горячий бульон согласно расчета по рецептуре с учетом того, что в крупе остается вода при промывании в количестве 15% от массы крупы, соль. Мясо и овощи варят при слабом кипении 5-10 мин, всыпают подготовленную крупу, варят до загустения, затем закрывают крышкой и доводят до готовности в жарочном шкафу при температуре 160 °С в течение 30-40 мин.</t>
  </si>
  <si>
    <t>395</t>
  </si>
  <si>
    <t>Кофейный напиток "Народный"</t>
  </si>
  <si>
    <t>1,58</t>
  </si>
  <si>
    <t>1,34</t>
  </si>
  <si>
    <t>7,98</t>
  </si>
  <si>
    <t>50,56</t>
  </si>
  <si>
    <t>В сваренный процеженный кофейный напиток добавляют горячее кипяченое молоко, сахар и доводят до кипения.</t>
  </si>
  <si>
    <t>2,04</t>
  </si>
  <si>
    <t>1,77</t>
  </si>
  <si>
    <t>8,79</t>
  </si>
  <si>
    <t>59,44</t>
  </si>
  <si>
    <t>Какао кладут в посуду, смешивают с сахаром, добавляют небольшое количество кипятка и растирают до однородной массы, затем вливают при постоянном помешивании кипяченое горячее молоко, остальной кипяток и доводят до кипения.</t>
  </si>
  <si>
    <t>0,86</t>
  </si>
  <si>
    <t>5,22</t>
  </si>
  <si>
    <t>7,87</t>
  </si>
  <si>
    <t>81,90</t>
  </si>
  <si>
    <t>Подготовленную морковь нарезают мелкой соломкой, яблоки свежие с удаленным семенным гнездом нарезают мелкой соломкой. Подготовленные морковь и яблоки соединяют, прогревают при температуре 85 °С не менее 3 минут, заправляют растительным маслом.
Выход порции определяется возрастной группой.</t>
  </si>
  <si>
    <t>13,17</t>
  </si>
  <si>
    <t>Смесь сухофруктов</t>
  </si>
  <si>
    <t>0,25</t>
  </si>
  <si>
    <t>13,50</t>
  </si>
  <si>
    <t>55,00</t>
  </si>
  <si>
    <t>Сушеные фрукты перебирают, сортируют по видам, несколько раз промывают в теплой воде, затем закладывают в кипящую воду с сахаром в следующей последовательности: груши варят 1,5-2 часа; яблоки - 20-30 минут; урок - 18-20 минут; изюм - 5-10 минут. Охлаждают. Фрукты раскладывают в стаканы, заливают отваром.
Температура подачи: 14 °С.
Срок реализации: не более одного часа с момента приготовления.</t>
  </si>
  <si>
    <t>Запекание</t>
  </si>
  <si>
    <t xml:space="preserve">   или Лимон</t>
  </si>
  <si>
    <t>0,07</t>
  </si>
  <si>
    <t>0,02</t>
  </si>
  <si>
    <t>12,60</t>
  </si>
  <si>
    <t>48,79</t>
  </si>
  <si>
    <t>Цедру, снятую с лимона или апельсина, мелко нарезают, заливают горячей водой, кипятят в течение 5 мин, а затем оставляют на 3-4 ч для настаивания. После процеживания в отвар добавляют сахар, доводят до кипения, вливают отжатый лимонный или апельсиновый сок и охлаждают.</t>
  </si>
  <si>
    <t>56</t>
  </si>
  <si>
    <t>Масса отварного картофеля</t>
  </si>
  <si>
    <t>2,17</t>
  </si>
  <si>
    <t>3,12</t>
  </si>
  <si>
    <t>5,36</t>
  </si>
  <si>
    <t>82,60</t>
  </si>
  <si>
    <t>Очищенный картофель заливают кипящей, подсоленной водой и варят до готовности. Отвар сливают, картофель протирают в горячем состоянии через протирочную машину. В протертый картофель добавляют горячее кипяченое молоко, прокипяченное сливочное масло и тщательно перемешивают до получения пышной однородной массы.</t>
  </si>
  <si>
    <t>57</t>
  </si>
  <si>
    <t>3,39</t>
  </si>
  <si>
    <t>9,63</t>
  </si>
  <si>
    <t>84,21</t>
  </si>
  <si>
    <t>Картофель, морковь очистить, промыть, нарезать дольками или кубиками и припустить в небольшом количестве воды со сливочным маслом до полуготовности. Белокочанную капусту нарезать шашечками и припустить в воде. Затем картофель и овощи соединить, залить горячим молоком, добавить соль и продолжать тушить до готовности.</t>
  </si>
  <si>
    <t>58</t>
  </si>
  <si>
    <t>Сборник технологических нормативов, рецептур блюд и кулинарных изделий для дошкольных организаций и детских оздоровительных учреждений. Уральский региональный центр питания, 2013 г.</t>
  </si>
  <si>
    <t>Масса нетто вареной очищенной свеклы</t>
  </si>
  <si>
    <t xml:space="preserve">   или Сыр брынза</t>
  </si>
  <si>
    <t>Масса нетто тертого сыра или брынзы</t>
  </si>
  <si>
    <t>4,90</t>
  </si>
  <si>
    <t>9,30</t>
  </si>
  <si>
    <t>7,40</t>
  </si>
  <si>
    <t>133,00</t>
  </si>
  <si>
    <t>Вареную свеклу нарезают соломкой, добавляют мелко нарезанный чеснок и заправляют растительным маслом. Салат укладывают горкой и при отпуске посыпают сыром или брынзой, натертыми на крупной терке.</t>
  </si>
  <si>
    <t>66</t>
  </si>
  <si>
    <t xml:space="preserve">   или Хлопья рисовые</t>
  </si>
  <si>
    <t xml:space="preserve">   или Хлопья пшенные</t>
  </si>
  <si>
    <t>3,16</t>
  </si>
  <si>
    <t>5,09</t>
  </si>
  <si>
    <t>111,58</t>
  </si>
  <si>
    <t>Крупу перебирают, промывают сначала теплой, затем горячей водой. В кипящую воду закладывают подготовленную пшенную крупу и варят 10-15 минут, помешивая. Затем всыпают подготовленную рисовую крупу и варят 5-10 минут, потом добавляют горячее молоко, соль, сахар и варят, периодически помешивая, до готовности. В готовую кашу добавляют прокипяченное сливочное масло, и все тщательно перемешивают. Срок реализации: не более одного часа с момента приготовления. Способ приготовления при использовании хлопьев, не требующих варки: Смесь молока и воды доводят до кипения, заливают кипящей жидкостью смесь хлопьев, тщательно перемешивают, чтобы не было комков, закрывают крышкой и дают настояться в течение 5 минут. Добавляют соль, сахар, прокипяченное сливочное масло и все тщательно перемешивают.</t>
  </si>
  <si>
    <t>67</t>
  </si>
  <si>
    <t xml:space="preserve">   или Овсяные хлопья "Геркулес"</t>
  </si>
  <si>
    <t>3,33</t>
  </si>
  <si>
    <t>5,50</t>
  </si>
  <si>
    <t>11,32</t>
  </si>
  <si>
    <t>108,22</t>
  </si>
  <si>
    <t>Крупу перебирают. Смесь молока и воды доводят до кипения, добавляют соль, сахар, вводят крупу "Геркулес" и варят, при помешивании, до готовности. В готовую кашу добавляют прокипяченное сливочное масло, все тщательно перемешивают.  Срок реализации: не более одного часа с момента приготовления. Способ приготовления при использовании хлопьев, не требующих варки: Смесь молока и воды доводят до кипения, заливают кипящей жидкостью хлопья, тщательно перемешивают, чтобы не было комков, закрывают крышкой и дают настояться в течение 5 минут. Добавляют соль, сахар, прокипяченное сливочное масло и все тщательно перемешивают.</t>
  </si>
  <si>
    <t>Бульон мясной прозрачный</t>
  </si>
  <si>
    <t>Кости</t>
  </si>
  <si>
    <t>Петрушка (корень)</t>
  </si>
  <si>
    <t xml:space="preserve">   или Сельдерей (корень)</t>
  </si>
  <si>
    <t>3,68</t>
  </si>
  <si>
    <t>0,15</t>
  </si>
  <si>
    <t>29,14</t>
  </si>
  <si>
    <t>Из костей варят бульон. Для приготовления оттяжки мясо пропускают через мясорубку, заливают холодной водой (1,5-2 л воды на 1 кг мяса), добавляют соль и настаивают на холоде в течение 1-2 ч. Можно добавить пищевой лед вместо части воды. Перед окончанием настаивания в смесь добавляют слегка взбитые яичные белки и перемешивают оттяжку. Для придания мясному прозрачному бульону свойственного ему коричневого оттенка и аромата морковь, лук и белые коренья подпекают до образования светло-коричневой корочки, не допуская подгорания. Сваренный бульон охлаждают до 50-60 С, частью его разводят оттяжку, вводят ее в бульон и осторожно размешивают, добавляют подпеченные лук и коренья. Бульон с оттяжкой нагревают и проваривают при слабом кипении 1-1,5 ч до тех пор, пока оттяжка не осядет на дно. При этом бульон не только осветляется, но и обогащается из оттяжки растворимыми питательными веществами. По окончании варки с бульона снимают жир, осторожно процеживают и снова доводят до кипения. Хранят на мармите не более 2 ч</t>
  </si>
  <si>
    <t>Витамин C, мг</t>
  </si>
  <si>
    <t>2,45</t>
  </si>
  <si>
    <t>3,92</t>
  </si>
  <si>
    <t>13,88</t>
  </si>
  <si>
    <t>99,59</t>
  </si>
  <si>
    <t>Крупу рисовую перебирают, промывают сначала теплой, затем горячей водой. В кипящую воду кладут подготовленную крупу и варят 20 мин, затем добавляют горячее молоко, сахар, соль и варят, периодически помешивая, до готовности. В готовую кашу добавляют прокипяченное сливочное масло, и все тщательно перемешивают. Срок реализации: не более одного часа с момента приготовления. Требования: Цвет белый. Зерна крупы полностью набухшие, хорошо разварены. Консистенция нежная, слегка расплывается. Вкус и запах свойственные набору продуктов, без признаков подгорелой каши, комков и засохших пленок.</t>
  </si>
  <si>
    <t>8</t>
  </si>
  <si>
    <t>Бульон из кур  прозрачный</t>
  </si>
  <si>
    <t>Масса вареной птицы</t>
  </si>
  <si>
    <t>2,16</t>
  </si>
  <si>
    <t>2,14</t>
  </si>
  <si>
    <t>0,20</t>
  </si>
  <si>
    <t>28,96</t>
  </si>
  <si>
    <t>Варят бульон при слабом нагреве, удаляя пену и жир. За 40-60 мин до готовности бульона в него добавляют подпеченные овощи. Готовый бульон процеживают, доводят до кипения и хранят на мармите. Для осветления бульона готовят оттяжку. Для приготовления оттяжки расходуют дополнительно кости птицы по 200 г на 1000 г бульона. Измельченные кости кур или индеек заливают холодной водой (1-1,5 л на 1 кг костей), добавляют соль и выдерживают 1-2 ч на холоде при температуре 5-7 С, затем добавляют слегка взбитый яичный белок. Бульон охлаждают до 50-60 С, вводят оттяжку, хорошо перемешивают и варят при слабом кипении 1-1,5 ч, затем процеживают. Бульон из кур или индеек отпускают с кусочком вареной курицы или индейки.</t>
  </si>
  <si>
    <t>Бульон костный</t>
  </si>
  <si>
    <t>Кости пищевые говяжьи</t>
  </si>
  <si>
    <t>0,40</t>
  </si>
  <si>
    <t>При приготовлении бульона пищевые кости измельчают. Подготовленные кости заливают холодной водой и доводят до кипения, затем бульон сливают и вновь заливают холодной водой и варят при слабом кипении. В процессе варки с поверхности бульона снимают пену и жир. Продолжительность варки бульона из говяжьих костей 3,5-4 ч. Более длительная варка ухудшает вкусовые и ароматические качества бульона. За 30-40 мин до окончания варки в бульон добавляют петрушку (корень), подпеченные овощи - лук репчатый и морковь, соль.
Морковь и лук режут на половинки, кладут нарезанной стороной на чистые сухие чугунные сковороды и подпекают без жира до образования светловато-коричневой корочки, не допуская подгорания. Готовый бульон процеживают. При необходимости можно готовить вторичный бульон.</t>
  </si>
  <si>
    <t>14,16</t>
  </si>
  <si>
    <t>9,72</t>
  </si>
  <si>
    <t>11,81</t>
  </si>
  <si>
    <t>193,51</t>
  </si>
  <si>
    <t>Творог протирают, добавляют молоко, яйцо, сахар, манную крупу, изюм, хорошо вымешивают. Выкладывают слоем 3-4 см на противень, смазанный сливочным маслом, разравнивают и запекают в жарочном шкафу 20-30 мин при температуре 220-280 С.</t>
  </si>
  <si>
    <t>9</t>
  </si>
  <si>
    <t>1,33</t>
  </si>
  <si>
    <t>7,07</t>
  </si>
  <si>
    <t>4,03</t>
  </si>
  <si>
    <t>85,55</t>
  </si>
  <si>
    <t>Белокочанную капусту очистить, промыть, мелко нашинковать соломкой. Огурцы промыть, нарезать тонкими ломтиками. Сладкий перец очистить от плодоножек и семян, промыть и нарезать мелкой соломкой. Все овощи соединить, добавить соль, перемешать, заправить растительным маслом.</t>
  </si>
  <si>
    <t>165</t>
  </si>
  <si>
    <t>Масса каши</t>
  </si>
  <si>
    <t xml:space="preserve">   или Сахар-песок</t>
  </si>
  <si>
    <t>5,72</t>
  </si>
  <si>
    <t>3,86</t>
  </si>
  <si>
    <t>25,68</t>
  </si>
  <si>
    <t>160,00</t>
  </si>
  <si>
    <t>Подготовленную для варки крупу всыпают в подсоленную кипящую жидкость. При этом всплывшие пустотелые зерна удаляют. Кашу варят до загустения, периодически помешивая. 
Сливочное масло можно добавлять во время варки или использовать его, поливая кашу при отпуске. Когда каша сделается густой, перемешивание прекращают, закрывают котел крышкой и дают каше упреть, за это время она приобретает своеобразный приятный запах и цвет. 
Для упревания рассыпчатых каш требуется: гречневой (из ядрицы, вырабатываемой из непропаренного зерна) - около 4,5 ч; из поджаренной крупы -1,5-2 ч; из ядрицы быстроразваривающейся - 1-1,5 ч; перловой, ячневой, пшенной, пшеничной - 1,5-2 ч; рисовой - около 1 ч. 
При варке в наплитной посуде кашу для упревания можно поставить в жарочный шкаф. При варке в пищеварочном котле после набухания крупы уменьшают нагрев, закрывают котел крышкой и доводят кашу до готовности.
При отпуске рассыпчатую кашу кладут на тарелку и поливают прокипяченным сливочным маслом или посыпают сахаром, можно отпускать с прокипяченным сливочным маслом и сахаром.</t>
  </si>
  <si>
    <t>2,41</t>
  </si>
  <si>
    <t>2,12</t>
  </si>
  <si>
    <t>25,15</t>
  </si>
  <si>
    <t>129,27</t>
  </si>
  <si>
    <t>1,61</t>
  </si>
  <si>
    <t>5,19</t>
  </si>
  <si>
    <t>8,40</t>
  </si>
  <si>
    <t>91,51</t>
  </si>
  <si>
    <t>Морковь, картофель, свеклу предварительно промывают, тщательно перебирают, зачищают, повторно промывают в проточной питьевой воде небольшими партиями с использованием дуршлага в течение 5 минут и варят в кожуре. Вареные, очищенные картофель, свеклу и морковь, а также очищенные соленые огурцы нарезают ломтиками, Репчатый лук перебирают, очищают от кожицы, промывают, мелко шинкуют. Горошек зеленый консервированный прогревают в отваре до кипения, отвар сливают, горошек охлаждают. Приготовленные овощи соединяют, перед подачей заправляют солью, растительным маслом и посыпают рубленной зеленью.</t>
  </si>
  <si>
    <t>20</t>
  </si>
  <si>
    <t>1,10</t>
  </si>
  <si>
    <t>7,15</t>
  </si>
  <si>
    <t>88,69</t>
  </si>
  <si>
    <t>Томаты промыть, удалить плодоножки, нарезать кружочками. Репчатый лук, предварительно очистив от кожицы, мелко нашинковать, ошпарить кипятком (удаляя горечь). Соединить с томатами, добавить соль и заправить растительным маслом.</t>
  </si>
  <si>
    <t>В котлетную массу добавляют масло сливочное, формуют биточки, варят на пару 20-25 мин или припускают в сотейнике под крышкой 15-20 мин.</t>
  </si>
  <si>
    <t>Отпускают с соусом молочным или сметанным.</t>
  </si>
  <si>
    <t>Гарниры - рис припущенный, пюре картофельное, овощи в молочном соусе.</t>
  </si>
  <si>
    <t>Тушение.</t>
  </si>
  <si>
    <t>219</t>
  </si>
  <si>
    <t>Масса омлетной смеси</t>
  </si>
  <si>
    <t>Масса готового омлета</t>
  </si>
  <si>
    <t>7,67</t>
  </si>
  <si>
    <t>9,49</t>
  </si>
  <si>
    <t>9,89</t>
  </si>
  <si>
    <t>155,29</t>
  </si>
  <si>
    <t>Омлетную смесь смешивают с мукой. Горошек зеленый консервированный прогревают 3-5 минут, откидывают на дуршлаг. На смазанный маслом противень выкладывают зеленый горошек и заливают его слоем омлетной смеси не более 2,5 см, запекают в жарочном шкафу до готовности.
При отпуске поливают прокипяченным сливочным маслом.</t>
  </si>
  <si>
    <r>
      <t>6</t>
    </r>
    <r>
      <rPr>
        <sz val="10"/>
        <color rgb="FFFF0000"/>
        <rFont val="Times New Roman"/>
        <family val="1"/>
        <charset val="204"/>
      </rPr>
      <t>3/4</t>
    </r>
  </si>
  <si>
    <t>76</t>
  </si>
  <si>
    <t>Макаронные изделия с тёртым сыром, запечённые</t>
  </si>
  <si>
    <t>30/28</t>
  </si>
  <si>
    <t>71,6/71,6</t>
  </si>
  <si>
    <t>430/430</t>
  </si>
  <si>
    <t>Макаронные изделия с тертым сыром, запеченные</t>
  </si>
  <si>
    <t>Масса отварных макарон</t>
  </si>
  <si>
    <t>7,14</t>
  </si>
  <si>
    <t>19,48</t>
  </si>
  <si>
    <t>181,29</t>
  </si>
  <si>
    <t>Макаронные изделия засыпать, помешивая, в кипящую подсоленную воду (1 л воды на 100 г продукта), и отварить до готовности. Готовые макароны откинуть на сито, дать стечь воде, затем заправить растопленным сливочным маслом (1/2 часть от рецептурной нормы), перемешать. Выложить слоем 4-6 см на порционные сковороды, смазанные маслом сливочным, посыпать тертым сыром, сбрызнуть растопленным сливочным маслом и запечь в жарочном шкафу при температуре 250-280 С в течение 15-20 минут. Срок реализации не менее 30 минут с момента приготовления.</t>
  </si>
</sst>
</file>

<file path=xl/styles.xml><?xml version="1.0" encoding="utf-8"?>
<styleSheet xmlns="http://schemas.openxmlformats.org/spreadsheetml/2006/main">
  <numFmts count="3">
    <numFmt numFmtId="164" formatCode="0.###"/>
    <numFmt numFmtId="165" formatCode="0.0"/>
    <numFmt numFmtId="166" formatCode="0.#"/>
  </numFmts>
  <fonts count="29">
    <font>
      <sz val="11"/>
      <color theme="1"/>
      <name val="Calibri"/>
      <family val="2"/>
      <scheme val="minor"/>
    </font>
    <font>
      <b/>
      <sz val="11"/>
      <name val="Times New Roman"/>
      <family val="1"/>
      <charset val="204"/>
    </font>
    <font>
      <b/>
      <sz val="12"/>
      <name val="Times New Roman"/>
      <family val="1"/>
      <charset val="204"/>
    </font>
    <font>
      <b/>
      <u/>
      <sz val="11"/>
      <name val="Times New Roman"/>
      <family val="1"/>
      <charset val="204"/>
    </font>
    <font>
      <sz val="11"/>
      <name val="Times New Roman"/>
      <family val="1"/>
      <charset val="204"/>
    </font>
    <font>
      <sz val="12"/>
      <name val="Times New Roman"/>
      <family val="1"/>
      <charset val="204"/>
    </font>
    <font>
      <b/>
      <sz val="14"/>
      <name val="Times New Roman"/>
      <family val="1"/>
      <charset val="204"/>
    </font>
    <font>
      <b/>
      <u/>
      <sz val="12"/>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b/>
      <sz val="11"/>
      <color theme="1"/>
      <name val="Times New Roman"/>
      <family val="1"/>
      <charset val="204"/>
    </font>
    <font>
      <sz val="14"/>
      <name val="Times New Roman"/>
      <family val="1"/>
      <charset val="204"/>
    </font>
    <font>
      <sz val="10"/>
      <name val="Times New Roman"/>
      <family val="1"/>
      <charset val="204"/>
    </font>
    <font>
      <sz val="11"/>
      <name val="Calibri"/>
      <family val="2"/>
      <scheme val="minor"/>
    </font>
    <font>
      <sz val="11"/>
      <color rgb="FFFF0000"/>
      <name val="Times New Roman"/>
      <family val="1"/>
      <charset val="204"/>
    </font>
    <font>
      <sz val="14"/>
      <color rgb="FFFF0000"/>
      <name val="Times New Roman"/>
      <family val="1"/>
      <charset val="204"/>
    </font>
    <font>
      <sz val="10"/>
      <color rgb="FFFF0000"/>
      <name val="Times New Roman"/>
      <family val="1"/>
      <charset val="204"/>
    </font>
    <font>
      <b/>
      <sz val="10"/>
      <name val="Times New Roman"/>
      <family val="1"/>
      <charset val="204"/>
    </font>
    <font>
      <b/>
      <i/>
      <sz val="10"/>
      <name val="Times New Roman"/>
      <family val="1"/>
      <charset val="204"/>
    </font>
    <font>
      <sz val="9"/>
      <name val="Times New Roman"/>
      <family val="1"/>
      <charset val="204"/>
    </font>
    <font>
      <i/>
      <sz val="10"/>
      <name val="Times New Roman"/>
      <family val="1"/>
      <charset val="204"/>
    </font>
    <font>
      <i/>
      <sz val="12"/>
      <color theme="1"/>
      <name val="Times New Roman"/>
      <family val="1"/>
      <charset val="204"/>
    </font>
    <font>
      <b/>
      <i/>
      <sz val="12"/>
      <color theme="1"/>
      <name val="Times New Roman"/>
      <family val="1"/>
      <charset val="204"/>
    </font>
    <font>
      <b/>
      <sz val="10"/>
      <name val="Arial Cyr"/>
      <charset val="204"/>
    </font>
    <font>
      <b/>
      <i/>
      <sz val="10"/>
      <name val="Arial Cyr"/>
      <charset val="204"/>
    </font>
    <font>
      <sz val="10"/>
      <name val="Arial Cyr"/>
      <charset val="204"/>
    </font>
    <font>
      <sz val="9"/>
      <name val="Arial Cyr"/>
      <charset val="204"/>
    </font>
    <font>
      <sz val="12"/>
      <color rgb="FF000000"/>
      <name val="Times New Roman"/>
      <family val="1"/>
      <charset val="204"/>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36">
    <xf numFmtId="0" fontId="0" fillId="0" borderId="0" xfId="0"/>
    <xf numFmtId="0" fontId="1" fillId="0" borderId="9" xfId="0" applyNumberFormat="1" applyFont="1" applyFill="1" applyBorder="1" applyAlignment="1">
      <alignment horizontal="center" vertical="top" wrapText="1"/>
    </xf>
    <xf numFmtId="0" fontId="2" fillId="0" borderId="10" xfId="0" applyNumberFormat="1" applyFont="1" applyBorder="1" applyAlignment="1">
      <alignment horizontal="center" vertical="top" wrapText="1"/>
    </xf>
    <xf numFmtId="0" fontId="1" fillId="0" borderId="11" xfId="0" applyNumberFormat="1" applyFont="1" applyFill="1" applyBorder="1" applyAlignment="1">
      <alignment horizontal="center" vertical="top" wrapText="1"/>
    </xf>
    <xf numFmtId="49" fontId="1" fillId="0" borderId="15" xfId="0" applyNumberFormat="1" applyFont="1" applyFill="1" applyBorder="1" applyAlignment="1">
      <alignment horizontal="right" vertical="top" wrapText="1"/>
    </xf>
    <xf numFmtId="49" fontId="3" fillId="0" borderId="16" xfId="0" applyNumberFormat="1" applyFont="1" applyBorder="1" applyAlignment="1">
      <alignment vertical="top" wrapText="1"/>
    </xf>
    <xf numFmtId="49" fontId="1" fillId="0" borderId="17" xfId="0" applyNumberFormat="1" applyFont="1" applyBorder="1" applyAlignment="1">
      <alignment vertical="top" wrapText="1"/>
    </xf>
    <xf numFmtId="0" fontId="1" fillId="0" borderId="3" xfId="0" applyNumberFormat="1" applyFont="1" applyFill="1" applyBorder="1" applyAlignment="1">
      <alignment horizontal="right" vertical="top" wrapText="1"/>
    </xf>
    <xf numFmtId="0" fontId="1" fillId="0" borderId="16" xfId="0" applyNumberFormat="1" applyFont="1" applyBorder="1" applyAlignment="1">
      <alignment horizontal="right" vertical="top"/>
    </xf>
    <xf numFmtId="0" fontId="1" fillId="0" borderId="18" xfId="0" applyNumberFormat="1" applyFont="1" applyBorder="1" applyAlignment="1">
      <alignment horizontal="right" vertical="top"/>
    </xf>
    <xf numFmtId="49" fontId="1" fillId="0" borderId="19" xfId="0" applyNumberFormat="1" applyFont="1" applyFill="1" applyBorder="1" applyAlignment="1">
      <alignment horizontal="right" vertical="top" wrapText="1"/>
    </xf>
    <xf numFmtId="49" fontId="4" fillId="0" borderId="16" xfId="0" applyNumberFormat="1" applyFont="1" applyBorder="1" applyAlignment="1">
      <alignment vertical="top" wrapText="1"/>
    </xf>
    <xf numFmtId="49" fontId="4" fillId="0" borderId="17" xfId="0" quotePrefix="1" applyNumberFormat="1" applyFont="1" applyBorder="1" applyAlignment="1">
      <alignment vertical="top" wrapText="1"/>
    </xf>
    <xf numFmtId="0" fontId="4" fillId="0" borderId="16" xfId="0" applyNumberFormat="1" applyFont="1" applyBorder="1" applyAlignment="1">
      <alignment horizontal="right" vertical="top" wrapText="1"/>
    </xf>
    <xf numFmtId="0" fontId="4" fillId="0" borderId="16" xfId="0" applyNumberFormat="1" applyFont="1" applyFill="1" applyBorder="1" applyAlignment="1">
      <alignment horizontal="right" vertical="top" wrapText="1"/>
    </xf>
    <xf numFmtId="0" fontId="4" fillId="0" borderId="16" xfId="0" applyNumberFormat="1" applyFont="1" applyBorder="1" applyAlignment="1">
      <alignment horizontal="right" vertical="top"/>
    </xf>
    <xf numFmtId="0" fontId="4" fillId="0" borderId="17" xfId="0" applyNumberFormat="1" applyFont="1" applyBorder="1" applyAlignment="1">
      <alignment horizontal="right" vertical="top"/>
    </xf>
    <xf numFmtId="0" fontId="4" fillId="0" borderId="18" xfId="0" applyNumberFormat="1" applyFont="1" applyBorder="1" applyAlignment="1">
      <alignment horizontal="right" vertical="top"/>
    </xf>
    <xf numFmtId="49" fontId="2" fillId="0" borderId="19" xfId="0" applyNumberFormat="1" applyFont="1" applyFill="1" applyBorder="1" applyAlignment="1">
      <alignment horizontal="right" vertical="top" wrapText="1"/>
    </xf>
    <xf numFmtId="49" fontId="1" fillId="0" borderId="17" xfId="0" applyNumberFormat="1" applyFont="1" applyBorder="1" applyAlignment="1">
      <alignment horizontal="left" vertical="top" wrapText="1"/>
    </xf>
    <xf numFmtId="0" fontId="2" fillId="0" borderId="16" xfId="0" applyNumberFormat="1" applyFont="1" applyFill="1" applyBorder="1" applyAlignment="1">
      <alignment horizontal="right" vertical="top" wrapText="1"/>
    </xf>
    <xf numFmtId="49" fontId="4" fillId="0" borderId="17" xfId="0" quotePrefix="1" applyNumberFormat="1" applyFont="1" applyBorder="1" applyAlignment="1">
      <alignment horizontal="left" vertical="top" wrapText="1"/>
    </xf>
    <xf numFmtId="0" fontId="5" fillId="0" borderId="16" xfId="0" applyNumberFormat="1" applyFont="1" applyFill="1" applyBorder="1" applyAlignment="1">
      <alignment horizontal="right" vertical="top" wrapText="1"/>
    </xf>
    <xf numFmtId="49" fontId="1" fillId="0" borderId="19" xfId="0" applyNumberFormat="1" applyFont="1" applyBorder="1" applyAlignment="1">
      <alignment horizontal="right" vertical="top"/>
    </xf>
    <xf numFmtId="49" fontId="1" fillId="0" borderId="17" xfId="0" applyNumberFormat="1" applyFont="1" applyBorder="1" applyAlignment="1">
      <alignment vertical="top"/>
    </xf>
    <xf numFmtId="49" fontId="4" fillId="0" borderId="19" xfId="0" applyNumberFormat="1" applyFont="1" applyBorder="1" applyAlignment="1">
      <alignment horizontal="right" vertical="top"/>
    </xf>
    <xf numFmtId="49" fontId="4" fillId="0" borderId="17" xfId="0" quotePrefix="1" applyNumberFormat="1" applyFont="1" applyBorder="1" applyAlignment="1">
      <alignment vertical="top"/>
    </xf>
    <xf numFmtId="49" fontId="1" fillId="0" borderId="19" xfId="0" applyNumberFormat="1" applyFont="1" applyFill="1" applyBorder="1" applyAlignment="1">
      <alignment horizontal="right" vertical="top"/>
    </xf>
    <xf numFmtId="49" fontId="3" fillId="0" borderId="16" xfId="0" applyNumberFormat="1" applyFont="1" applyFill="1" applyBorder="1" applyAlignment="1">
      <alignment vertical="top" wrapText="1"/>
    </xf>
    <xf numFmtId="49" fontId="1" fillId="0" borderId="17" xfId="0" applyNumberFormat="1" applyFont="1" applyFill="1" applyBorder="1" applyAlignment="1">
      <alignment horizontal="left" vertical="top"/>
    </xf>
    <xf numFmtId="0" fontId="1" fillId="0" borderId="16" xfId="0" applyNumberFormat="1" applyFont="1" applyFill="1" applyBorder="1" applyAlignment="1">
      <alignment horizontal="right" vertical="top"/>
    </xf>
    <xf numFmtId="0" fontId="1" fillId="0" borderId="16" xfId="0" applyNumberFormat="1" applyFont="1" applyFill="1" applyBorder="1" applyAlignment="1">
      <alignment horizontal="right" vertical="top" wrapText="1"/>
    </xf>
    <xf numFmtId="0" fontId="1" fillId="0" borderId="18" xfId="0" applyNumberFormat="1" applyFont="1" applyFill="1" applyBorder="1" applyAlignment="1">
      <alignment horizontal="right" vertical="top" wrapText="1"/>
    </xf>
    <xf numFmtId="49" fontId="4" fillId="0" borderId="8" xfId="0" applyNumberFormat="1" applyFont="1" applyFill="1" applyBorder="1" applyAlignment="1">
      <alignment horizontal="right" vertical="top"/>
    </xf>
    <xf numFmtId="49" fontId="4" fillId="0" borderId="9" xfId="0" applyNumberFormat="1" applyFont="1" applyFill="1" applyBorder="1" applyAlignment="1">
      <alignment vertical="top" wrapText="1"/>
    </xf>
    <xf numFmtId="49" fontId="4" fillId="0" borderId="20" xfId="0" applyNumberFormat="1" applyFont="1" applyFill="1" applyBorder="1" applyAlignment="1">
      <alignment horizontal="left" vertical="top"/>
    </xf>
    <xf numFmtId="0" fontId="4" fillId="0" borderId="9" xfId="0" applyNumberFormat="1" applyFont="1" applyFill="1" applyBorder="1" applyAlignment="1">
      <alignment horizontal="right" vertical="top"/>
    </xf>
    <xf numFmtId="0" fontId="4" fillId="0" borderId="9" xfId="0" applyNumberFormat="1" applyFont="1" applyFill="1" applyBorder="1" applyAlignment="1">
      <alignment horizontal="right" vertical="top" wrapText="1"/>
    </xf>
    <xf numFmtId="0" fontId="4" fillId="0" borderId="20" xfId="0" applyNumberFormat="1" applyFont="1" applyFill="1" applyBorder="1" applyAlignment="1">
      <alignment horizontal="right" vertical="top" wrapText="1"/>
    </xf>
    <xf numFmtId="0" fontId="4" fillId="0" borderId="11" xfId="0" applyNumberFormat="1" applyFont="1" applyFill="1" applyBorder="1" applyAlignment="1">
      <alignment horizontal="right" vertical="top" wrapText="1"/>
    </xf>
    <xf numFmtId="49" fontId="4" fillId="0" borderId="17" xfId="0" applyNumberFormat="1" applyFont="1" applyBorder="1" applyAlignment="1">
      <alignment vertical="top"/>
    </xf>
    <xf numFmtId="0" fontId="4" fillId="0" borderId="21" xfId="0" applyNumberFormat="1" applyFont="1" applyBorder="1" applyAlignment="1">
      <alignment horizontal="right" vertical="top"/>
    </xf>
    <xf numFmtId="0" fontId="4" fillId="0" borderId="21" xfId="0" applyNumberFormat="1" applyFont="1" applyFill="1" applyBorder="1" applyAlignment="1">
      <alignment horizontal="right" vertical="top"/>
    </xf>
    <xf numFmtId="0" fontId="4" fillId="0" borderId="16" xfId="0" applyNumberFormat="1" applyFont="1" applyFill="1" applyBorder="1" applyAlignment="1">
      <alignment horizontal="right" vertical="top"/>
    </xf>
    <xf numFmtId="0" fontId="4" fillId="0" borderId="17" xfId="0" applyNumberFormat="1" applyFont="1" applyFill="1" applyBorder="1" applyAlignment="1">
      <alignment horizontal="right" vertical="top"/>
    </xf>
    <xf numFmtId="0" fontId="4" fillId="0" borderId="18" xfId="0" applyNumberFormat="1" applyFont="1" applyFill="1" applyBorder="1" applyAlignment="1">
      <alignment horizontal="right" vertical="top"/>
    </xf>
    <xf numFmtId="0" fontId="2" fillId="0" borderId="23" xfId="0" applyNumberFormat="1" applyFont="1" applyFill="1" applyBorder="1" applyAlignment="1">
      <alignment horizontal="right" vertical="top"/>
    </xf>
    <xf numFmtId="49" fontId="1" fillId="0" borderId="2" xfId="0" applyNumberFormat="1" applyFont="1" applyFill="1" applyBorder="1" applyAlignment="1">
      <alignment horizontal="right" vertical="top"/>
    </xf>
    <xf numFmtId="49" fontId="3" fillId="0" borderId="3" xfId="0" applyNumberFormat="1" applyFont="1" applyBorder="1" applyAlignment="1">
      <alignment vertical="top" wrapText="1"/>
    </xf>
    <xf numFmtId="49" fontId="1" fillId="0" borderId="3" xfId="0" applyNumberFormat="1" applyFont="1" applyBorder="1" applyAlignment="1">
      <alignment vertical="top"/>
    </xf>
    <xf numFmtId="0" fontId="1" fillId="0" borderId="3" xfId="0" applyNumberFormat="1" applyFont="1" applyBorder="1" applyAlignment="1">
      <alignment horizontal="right" vertical="top"/>
    </xf>
    <xf numFmtId="0" fontId="1" fillId="0" borderId="7" xfId="0" applyNumberFormat="1" applyFont="1" applyBorder="1" applyAlignment="1">
      <alignment horizontal="right" vertical="top"/>
    </xf>
    <xf numFmtId="49" fontId="4" fillId="0" borderId="19" xfId="0" applyNumberFormat="1" applyFont="1" applyFill="1" applyBorder="1" applyAlignment="1">
      <alignment horizontal="right" vertical="top"/>
    </xf>
    <xf numFmtId="49" fontId="4" fillId="0" borderId="16" xfId="0" quotePrefix="1" applyNumberFormat="1" applyFont="1" applyBorder="1" applyAlignment="1">
      <alignment vertical="top"/>
    </xf>
    <xf numFmtId="0" fontId="5" fillId="0" borderId="17" xfId="0" applyNumberFormat="1" applyFont="1" applyFill="1" applyBorder="1" applyAlignment="1">
      <alignment horizontal="right" vertical="top" wrapText="1"/>
    </xf>
    <xf numFmtId="0" fontId="5" fillId="0" borderId="18" xfId="0" applyNumberFormat="1" applyFont="1" applyFill="1" applyBorder="1" applyAlignment="1">
      <alignment horizontal="right" vertical="top" wrapText="1"/>
    </xf>
    <xf numFmtId="0" fontId="1" fillId="0" borderId="19" xfId="0" applyFont="1" applyFill="1" applyBorder="1" applyAlignment="1">
      <alignment horizontal="right" vertical="top"/>
    </xf>
    <xf numFmtId="0" fontId="3" fillId="0" borderId="16" xfId="0" applyFont="1" applyFill="1" applyBorder="1" applyAlignment="1">
      <alignment vertical="top" wrapText="1"/>
    </xf>
    <xf numFmtId="0" fontId="1" fillId="0" borderId="16" xfId="0" applyFont="1" applyFill="1" applyBorder="1" applyAlignment="1">
      <alignment horizontal="left" vertical="top"/>
    </xf>
    <xf numFmtId="0" fontId="1" fillId="0" borderId="18" xfId="0" applyNumberFormat="1" applyFont="1" applyFill="1" applyBorder="1" applyAlignment="1">
      <alignment horizontal="right" vertical="top"/>
    </xf>
    <xf numFmtId="0" fontId="4" fillId="0" borderId="19" xfId="0" applyFont="1" applyFill="1" applyBorder="1" applyAlignment="1">
      <alignment horizontal="right" vertical="top"/>
    </xf>
    <xf numFmtId="0" fontId="4" fillId="0" borderId="16" xfId="0" applyFont="1" applyFill="1" applyBorder="1" applyAlignment="1">
      <alignment vertical="top" wrapText="1"/>
    </xf>
    <xf numFmtId="0" fontId="4" fillId="0" borderId="16" xfId="0" applyFont="1" applyFill="1" applyBorder="1" applyAlignment="1">
      <alignment horizontal="left" vertical="top"/>
    </xf>
    <xf numFmtId="49" fontId="4" fillId="0" borderId="16" xfId="0" applyNumberFormat="1" applyFont="1" applyFill="1" applyBorder="1" applyAlignment="1">
      <alignment horizontal="left" vertical="top"/>
    </xf>
    <xf numFmtId="0" fontId="4" fillId="0" borderId="16" xfId="0" applyFont="1" applyBorder="1" applyAlignment="1">
      <alignment vertical="top" wrapText="1"/>
    </xf>
    <xf numFmtId="0" fontId="4" fillId="0" borderId="16" xfId="0" applyFont="1" applyBorder="1" applyAlignment="1">
      <alignment horizontal="left" vertical="top"/>
    </xf>
    <xf numFmtId="0" fontId="4" fillId="0" borderId="16" xfId="0" quotePrefix="1" applyFont="1" applyFill="1" applyBorder="1" applyAlignment="1">
      <alignment horizontal="left" vertical="top"/>
    </xf>
    <xf numFmtId="49" fontId="1" fillId="0" borderId="16" xfId="0" applyNumberFormat="1" applyFont="1" applyFill="1" applyBorder="1" applyAlignment="1">
      <alignment horizontal="left" vertical="top"/>
    </xf>
    <xf numFmtId="49" fontId="4" fillId="0" borderId="16" xfId="0" applyNumberFormat="1" applyFont="1" applyFill="1" applyBorder="1" applyAlignment="1">
      <alignment vertical="top" wrapText="1"/>
    </xf>
    <xf numFmtId="49" fontId="1" fillId="0" borderId="16" xfId="0" applyNumberFormat="1" applyFont="1" applyBorder="1" applyAlignment="1">
      <alignment horizontal="left" vertical="top"/>
    </xf>
    <xf numFmtId="49" fontId="4" fillId="0" borderId="16" xfId="0" applyNumberFormat="1" applyFont="1" applyBorder="1" applyAlignment="1">
      <alignment vertical="top"/>
    </xf>
    <xf numFmtId="49" fontId="4" fillId="0" borderId="9" xfId="0" applyNumberFormat="1" applyFont="1" applyFill="1" applyBorder="1" applyAlignment="1">
      <alignment horizontal="left" vertical="top"/>
    </xf>
    <xf numFmtId="0" fontId="2" fillId="0" borderId="24" xfId="0" applyNumberFormat="1" applyFont="1" applyFill="1" applyBorder="1" applyAlignment="1">
      <alignment horizontal="right" vertical="top"/>
    </xf>
    <xf numFmtId="0" fontId="6" fillId="0" borderId="23" xfId="0" applyNumberFormat="1" applyFont="1" applyFill="1" applyBorder="1" applyAlignment="1">
      <alignment horizontal="right" vertical="top"/>
    </xf>
    <xf numFmtId="49" fontId="6" fillId="0" borderId="0" xfId="0" applyNumberFormat="1" applyFont="1" applyFill="1" applyBorder="1" applyAlignment="1">
      <alignment horizontal="right" vertical="top" wrapText="1"/>
    </xf>
    <xf numFmtId="0" fontId="6" fillId="0" borderId="0" xfId="0" applyNumberFormat="1" applyFont="1" applyFill="1" applyBorder="1" applyAlignment="1">
      <alignment horizontal="right" vertical="top"/>
    </xf>
    <xf numFmtId="0" fontId="6" fillId="0" borderId="0" xfId="0" applyNumberFormat="1" applyFont="1" applyFill="1" applyBorder="1" applyAlignment="1">
      <alignment horizontal="right" vertical="top" wrapText="1"/>
    </xf>
    <xf numFmtId="49" fontId="1" fillId="0" borderId="19" xfId="0" applyNumberFormat="1" applyFont="1" applyBorder="1" applyAlignment="1">
      <alignment vertical="top"/>
    </xf>
    <xf numFmtId="49" fontId="1" fillId="0" borderId="16" xfId="0" applyNumberFormat="1" applyFont="1" applyBorder="1" applyAlignment="1">
      <alignment vertical="top"/>
    </xf>
    <xf numFmtId="49" fontId="4" fillId="0" borderId="19" xfId="0" applyNumberFormat="1" applyFont="1" applyBorder="1" applyAlignment="1">
      <alignment vertical="top"/>
    </xf>
    <xf numFmtId="49" fontId="4" fillId="0" borderId="19" xfId="0" applyNumberFormat="1" applyFont="1" applyBorder="1" applyAlignment="1">
      <alignment horizontal="right" vertical="top" wrapText="1"/>
    </xf>
    <xf numFmtId="0" fontId="1" fillId="0" borderId="16" xfId="0" applyNumberFormat="1" applyFont="1" applyBorder="1" applyAlignment="1">
      <alignment horizontal="right" vertical="top" wrapText="1"/>
    </xf>
    <xf numFmtId="0" fontId="1" fillId="0" borderId="18" xfId="0" applyNumberFormat="1" applyFont="1" applyBorder="1" applyAlignment="1">
      <alignment horizontal="right" vertical="top" wrapText="1"/>
    </xf>
    <xf numFmtId="0" fontId="4" fillId="0" borderId="17" xfId="0" applyNumberFormat="1" applyFont="1" applyBorder="1" applyAlignment="1">
      <alignment horizontal="right" vertical="top" wrapText="1"/>
    </xf>
    <xf numFmtId="0" fontId="4" fillId="0" borderId="18" xfId="0" applyNumberFormat="1" applyFont="1" applyBorder="1" applyAlignment="1">
      <alignment horizontal="right" vertical="top" wrapText="1"/>
    </xf>
    <xf numFmtId="0" fontId="4" fillId="0" borderId="17" xfId="0" applyNumberFormat="1" applyFont="1" applyFill="1" applyBorder="1" applyAlignment="1">
      <alignment horizontal="right" vertical="top" wrapText="1"/>
    </xf>
    <xf numFmtId="0" fontId="4" fillId="0" borderId="18" xfId="0" applyNumberFormat="1" applyFont="1" applyFill="1" applyBorder="1" applyAlignment="1">
      <alignment horizontal="right" vertical="top" wrapText="1"/>
    </xf>
    <xf numFmtId="49" fontId="1" fillId="0" borderId="16" xfId="0" applyNumberFormat="1" applyFont="1" applyFill="1" applyBorder="1" applyAlignment="1">
      <alignment horizontal="left" vertical="top" wrapText="1"/>
    </xf>
    <xf numFmtId="49" fontId="4" fillId="0" borderId="16"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xf>
    <xf numFmtId="0" fontId="1" fillId="0" borderId="3" xfId="0" applyNumberFormat="1" applyFont="1" applyFill="1" applyBorder="1" applyAlignment="1">
      <alignment horizontal="right" vertical="top"/>
    </xf>
    <xf numFmtId="49" fontId="7" fillId="0" borderId="16"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0" fontId="2" fillId="0" borderId="18" xfId="0" applyNumberFormat="1" applyFont="1" applyFill="1" applyBorder="1" applyAlignment="1">
      <alignment horizontal="right" vertical="top" wrapText="1"/>
    </xf>
    <xf numFmtId="49" fontId="5" fillId="0" borderId="16" xfId="0" applyNumberFormat="1" applyFont="1" applyFill="1" applyBorder="1" applyAlignment="1">
      <alignment horizontal="left" vertical="top" wrapText="1"/>
    </xf>
    <xf numFmtId="49" fontId="4" fillId="0" borderId="16" xfId="0" quotePrefix="1" applyNumberFormat="1" applyFont="1" applyBorder="1" applyAlignment="1">
      <alignment vertical="top" wrapText="1"/>
    </xf>
    <xf numFmtId="49" fontId="5" fillId="0" borderId="16" xfId="0" quotePrefix="1" applyNumberFormat="1" applyFont="1" applyFill="1" applyBorder="1" applyAlignment="1">
      <alignment horizontal="left" vertical="top" wrapText="1"/>
    </xf>
    <xf numFmtId="49" fontId="1" fillId="0" borderId="8" xfId="0" applyNumberFormat="1" applyFont="1" applyFill="1" applyBorder="1" applyAlignment="1">
      <alignment horizontal="right" vertical="top" wrapText="1"/>
    </xf>
    <xf numFmtId="49" fontId="4" fillId="0" borderId="9" xfId="0" applyNumberFormat="1" applyFont="1" applyFill="1" applyBorder="1" applyAlignment="1">
      <alignment horizontal="left" vertical="top" wrapText="1"/>
    </xf>
    <xf numFmtId="49" fontId="4" fillId="0" borderId="19" xfId="0" applyNumberFormat="1" applyFont="1" applyFill="1" applyBorder="1" applyAlignment="1">
      <alignment horizontal="right" vertical="top" wrapText="1"/>
    </xf>
    <xf numFmtId="49" fontId="4" fillId="0" borderId="16" xfId="0" quotePrefix="1" applyNumberFormat="1" applyFont="1" applyFill="1" applyBorder="1" applyAlignment="1">
      <alignment horizontal="left" vertical="top" wrapText="1"/>
    </xf>
    <xf numFmtId="49" fontId="1" fillId="0" borderId="16" xfId="0" applyNumberFormat="1" applyFont="1" applyBorder="1" applyAlignment="1">
      <alignment horizontal="left" vertical="top" wrapText="1"/>
    </xf>
    <xf numFmtId="49" fontId="4" fillId="0" borderId="16" xfId="0" quotePrefix="1" applyNumberFormat="1" applyFont="1" applyBorder="1" applyAlignment="1">
      <alignment horizontal="left" vertical="top" wrapText="1"/>
    </xf>
    <xf numFmtId="49" fontId="1" fillId="0" borderId="15" xfId="0" applyNumberFormat="1" applyFont="1" applyBorder="1" applyAlignment="1">
      <alignment horizontal="right" vertical="top"/>
    </xf>
    <xf numFmtId="49" fontId="3" fillId="0" borderId="25" xfId="0" applyNumberFormat="1" applyFont="1" applyBorder="1" applyAlignment="1">
      <alignment vertical="top" wrapText="1"/>
    </xf>
    <xf numFmtId="49" fontId="1" fillId="0" borderId="25" xfId="0" applyNumberFormat="1" applyFont="1" applyBorder="1" applyAlignment="1">
      <alignment vertical="top"/>
    </xf>
    <xf numFmtId="0" fontId="1" fillId="0" borderId="25" xfId="0" applyNumberFormat="1" applyFont="1" applyBorder="1" applyAlignment="1">
      <alignment horizontal="right" vertical="top"/>
    </xf>
    <xf numFmtId="0" fontId="1" fillId="0" borderId="26" xfId="0" applyNumberFormat="1" applyFont="1" applyBorder="1" applyAlignment="1">
      <alignment horizontal="right" vertical="top"/>
    </xf>
    <xf numFmtId="49" fontId="1" fillId="0" borderId="8" xfId="0" applyNumberFormat="1" applyFont="1" applyBorder="1" applyAlignment="1">
      <alignment horizontal="right" vertical="top" wrapText="1"/>
    </xf>
    <xf numFmtId="49" fontId="4" fillId="0" borderId="9" xfId="0" quotePrefix="1" applyNumberFormat="1" applyFont="1" applyBorder="1" applyAlignment="1">
      <alignment horizontal="left" vertical="top" wrapText="1"/>
    </xf>
    <xf numFmtId="0" fontId="4" fillId="0" borderId="9" xfId="0" applyNumberFormat="1" applyFont="1" applyBorder="1" applyAlignment="1">
      <alignment horizontal="right" vertical="top" wrapText="1"/>
    </xf>
    <xf numFmtId="0" fontId="4" fillId="0" borderId="20" xfId="0" applyNumberFormat="1" applyFont="1" applyBorder="1" applyAlignment="1">
      <alignment horizontal="right" vertical="top" wrapText="1"/>
    </xf>
    <xf numFmtId="0" fontId="4" fillId="0" borderId="11" xfId="0" applyNumberFormat="1" applyFont="1" applyBorder="1" applyAlignment="1">
      <alignment horizontal="right" vertical="top" wrapText="1"/>
    </xf>
    <xf numFmtId="49" fontId="4" fillId="0" borderId="8" xfId="0" applyNumberFormat="1" applyFont="1" applyFill="1" applyBorder="1" applyAlignment="1">
      <alignment horizontal="right" vertical="top" wrapText="1"/>
    </xf>
    <xf numFmtId="49" fontId="4" fillId="0" borderId="9" xfId="0" applyNumberFormat="1" applyFont="1" applyBorder="1" applyAlignment="1">
      <alignment horizontal="left" vertical="top" wrapText="1"/>
    </xf>
    <xf numFmtId="0" fontId="5" fillId="0" borderId="9" xfId="0" applyNumberFormat="1" applyFont="1" applyFill="1" applyBorder="1" applyAlignment="1">
      <alignment horizontal="right" vertical="top" wrapText="1"/>
    </xf>
    <xf numFmtId="0" fontId="5" fillId="0" borderId="20" xfId="0" applyNumberFormat="1" applyFont="1" applyFill="1" applyBorder="1" applyAlignment="1">
      <alignment horizontal="right" vertical="top" wrapText="1"/>
    </xf>
    <xf numFmtId="0" fontId="5" fillId="0" borderId="11" xfId="0" applyNumberFormat="1" applyFont="1" applyFill="1" applyBorder="1" applyAlignment="1">
      <alignment horizontal="right" vertical="top" wrapText="1"/>
    </xf>
    <xf numFmtId="0" fontId="2" fillId="0" borderId="27" xfId="0" applyNumberFormat="1" applyFont="1" applyFill="1" applyBorder="1" applyAlignment="1">
      <alignment horizontal="right" vertical="top"/>
    </xf>
    <xf numFmtId="0" fontId="4" fillId="0" borderId="28" xfId="0" applyNumberFormat="1" applyFont="1" applyBorder="1" applyAlignment="1">
      <alignment horizontal="right" vertical="top" wrapText="1"/>
    </xf>
    <xf numFmtId="0" fontId="5" fillId="0" borderId="28" xfId="0" applyNumberFormat="1" applyFont="1" applyFill="1" applyBorder="1" applyAlignment="1">
      <alignment horizontal="right" vertical="top" wrapText="1"/>
    </xf>
    <xf numFmtId="0" fontId="5" fillId="0" borderId="29" xfId="0" applyNumberFormat="1" applyFont="1" applyFill="1" applyBorder="1" applyAlignment="1">
      <alignment horizontal="right" vertical="top" wrapText="1"/>
    </xf>
    <xf numFmtId="49" fontId="1" fillId="0" borderId="16" xfId="0" applyNumberFormat="1" applyFont="1" applyFill="1" applyBorder="1" applyAlignment="1">
      <alignment vertical="top"/>
    </xf>
    <xf numFmtId="49" fontId="4" fillId="0" borderId="16" xfId="0" applyNumberFormat="1" applyFont="1" applyFill="1" applyBorder="1" applyAlignment="1">
      <alignment vertical="top"/>
    </xf>
    <xf numFmtId="0" fontId="1" fillId="0" borderId="23" xfId="0" applyNumberFormat="1" applyFont="1" applyFill="1" applyBorder="1" applyAlignment="1">
      <alignment horizontal="right" vertical="top"/>
    </xf>
    <xf numFmtId="49" fontId="1" fillId="0" borderId="0" xfId="0" applyNumberFormat="1" applyFont="1" applyFill="1" applyBorder="1" applyAlignment="1">
      <alignment horizontal="right" vertical="top"/>
    </xf>
    <xf numFmtId="49" fontId="1" fillId="0" borderId="0" xfId="0" applyNumberFormat="1" applyFont="1" applyFill="1" applyBorder="1" applyAlignment="1">
      <alignment vertical="top" wrapText="1"/>
    </xf>
    <xf numFmtId="49" fontId="1" fillId="0" borderId="0" xfId="0" applyNumberFormat="1" applyFont="1" applyFill="1" applyBorder="1" applyAlignment="1">
      <alignment horizontal="left" vertical="top"/>
    </xf>
    <xf numFmtId="0" fontId="1" fillId="0" borderId="0" xfId="0" applyNumberFormat="1" applyFont="1" applyFill="1" applyBorder="1" applyAlignment="1">
      <alignment horizontal="right" vertical="top"/>
    </xf>
    <xf numFmtId="49" fontId="4" fillId="0" borderId="0" xfId="0" applyNumberFormat="1" applyFont="1" applyFill="1" applyAlignment="1">
      <alignment horizontal="right" vertical="top"/>
    </xf>
    <xf numFmtId="49" fontId="4" fillId="0" borderId="0" xfId="0" applyNumberFormat="1" applyFont="1" applyFill="1" applyAlignment="1">
      <alignment vertical="top"/>
    </xf>
    <xf numFmtId="49" fontId="4" fillId="0" borderId="0" xfId="0" applyNumberFormat="1" applyFont="1" applyFill="1" applyAlignment="1">
      <alignment horizontal="left" vertical="top"/>
    </xf>
    <xf numFmtId="0" fontId="4" fillId="0" borderId="0" xfId="0" applyNumberFormat="1" applyFont="1" applyFill="1" applyAlignment="1">
      <alignment horizontal="right" vertical="top"/>
    </xf>
    <xf numFmtId="0" fontId="1" fillId="0" borderId="19" xfId="0" applyFont="1" applyFill="1" applyBorder="1" applyAlignment="1">
      <alignment horizontal="right"/>
    </xf>
    <xf numFmtId="0" fontId="4" fillId="0" borderId="16" xfId="0" quotePrefix="1" applyFont="1" applyFill="1" applyBorder="1"/>
    <xf numFmtId="0" fontId="4" fillId="0" borderId="28" xfId="0" applyNumberFormat="1" applyFont="1" applyFill="1" applyBorder="1" applyAlignment="1">
      <alignment horizontal="right" vertical="top"/>
    </xf>
    <xf numFmtId="0" fontId="4" fillId="0" borderId="28" xfId="0" applyNumberFormat="1" applyFont="1" applyFill="1" applyBorder="1" applyAlignment="1">
      <alignment horizontal="right" vertical="top" wrapText="1"/>
    </xf>
    <xf numFmtId="0" fontId="4" fillId="0" borderId="29" xfId="0" applyNumberFormat="1" applyFont="1" applyFill="1" applyBorder="1" applyAlignment="1">
      <alignment horizontal="right" vertical="top" wrapText="1"/>
    </xf>
    <xf numFmtId="49" fontId="1" fillId="0" borderId="19" xfId="0" applyNumberFormat="1" applyFont="1" applyBorder="1" applyAlignment="1">
      <alignment horizontal="right" vertical="top" wrapText="1"/>
    </xf>
    <xf numFmtId="49" fontId="1" fillId="0" borderId="16" xfId="0" applyNumberFormat="1" applyFont="1" applyBorder="1" applyAlignment="1">
      <alignment horizontal="right" vertical="top" wrapText="1"/>
    </xf>
    <xf numFmtId="0" fontId="1" fillId="0" borderId="16" xfId="0" applyFont="1" applyFill="1" applyBorder="1" applyAlignment="1">
      <alignment horizontal="right" vertical="center" wrapText="1"/>
    </xf>
    <xf numFmtId="0" fontId="1" fillId="0" borderId="16" xfId="0" applyFont="1" applyBorder="1"/>
    <xf numFmtId="0" fontId="1" fillId="0" borderId="16" xfId="0" applyNumberFormat="1" applyFont="1" applyBorder="1" applyAlignment="1">
      <alignment horizontal="right"/>
    </xf>
    <xf numFmtId="0" fontId="1" fillId="0" borderId="16" xfId="0" applyNumberFormat="1" applyFont="1" applyFill="1" applyBorder="1" applyAlignment="1">
      <alignment horizontal="right" vertical="center"/>
    </xf>
    <xf numFmtId="0" fontId="4" fillId="0" borderId="16" xfId="0" quotePrefix="1" applyFont="1" applyBorder="1"/>
    <xf numFmtId="49" fontId="2" fillId="0" borderId="8" xfId="0" applyNumberFormat="1" applyFont="1" applyFill="1" applyBorder="1" applyAlignment="1">
      <alignment horizontal="right" vertical="top" wrapText="1"/>
    </xf>
    <xf numFmtId="49" fontId="2" fillId="0" borderId="2" xfId="0" applyNumberFormat="1" applyFont="1" applyFill="1" applyBorder="1" applyAlignment="1">
      <alignment horizontal="right" vertical="top" wrapText="1"/>
    </xf>
    <xf numFmtId="49" fontId="3" fillId="0" borderId="3"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0" fontId="2" fillId="0" borderId="3" xfId="0" applyNumberFormat="1" applyFont="1" applyFill="1" applyBorder="1" applyAlignment="1">
      <alignment horizontal="right" vertical="top" wrapText="1"/>
    </xf>
    <xf numFmtId="49" fontId="3" fillId="0" borderId="16" xfId="0" applyNumberFormat="1" applyFont="1" applyFill="1" applyBorder="1" applyAlignment="1">
      <alignment horizontal="left" vertical="top" wrapText="1"/>
    </xf>
    <xf numFmtId="0" fontId="6" fillId="0" borderId="27" xfId="0" applyNumberFormat="1" applyFont="1" applyFill="1" applyBorder="1" applyAlignment="1">
      <alignment horizontal="right" vertical="top"/>
    </xf>
    <xf numFmtId="49" fontId="1" fillId="0" borderId="2" xfId="0" applyNumberFormat="1" applyFont="1" applyFill="1" applyBorder="1" applyAlignment="1">
      <alignment horizontal="right" vertical="top" wrapText="1"/>
    </xf>
    <xf numFmtId="49" fontId="1" fillId="0" borderId="36" xfId="0" applyNumberFormat="1" applyFont="1" applyBorder="1" applyAlignment="1">
      <alignment horizontal="right" vertical="top"/>
    </xf>
    <xf numFmtId="49" fontId="1" fillId="0" borderId="25" xfId="0" applyNumberFormat="1" applyFont="1" applyFill="1" applyBorder="1" applyAlignment="1">
      <alignment vertical="top"/>
    </xf>
    <xf numFmtId="0" fontId="1" fillId="0" borderId="25" xfId="0" applyNumberFormat="1" applyFont="1" applyFill="1" applyBorder="1" applyAlignment="1">
      <alignment horizontal="right" vertical="top"/>
    </xf>
    <xf numFmtId="0" fontId="1" fillId="0" borderId="26" xfId="0" applyNumberFormat="1" applyFont="1" applyFill="1" applyBorder="1" applyAlignment="1">
      <alignment horizontal="right" vertical="top"/>
    </xf>
    <xf numFmtId="49" fontId="4" fillId="0" borderId="16" xfId="0" quotePrefix="1" applyNumberFormat="1" applyFont="1" applyFill="1" applyBorder="1" applyAlignment="1">
      <alignment vertical="top"/>
    </xf>
    <xf numFmtId="49" fontId="1" fillId="0" borderId="3" xfId="0" applyNumberFormat="1" applyFont="1" applyBorder="1" applyAlignment="1">
      <alignment horizontal="right" vertical="top"/>
    </xf>
    <xf numFmtId="49" fontId="3" fillId="0" borderId="28" xfId="0" applyNumberFormat="1" applyFont="1" applyBorder="1" applyAlignment="1">
      <alignment vertical="top" wrapText="1"/>
    </xf>
    <xf numFmtId="49" fontId="1" fillId="0" borderId="25" xfId="0" applyNumberFormat="1" applyFont="1" applyBorder="1" applyAlignment="1">
      <alignment horizontal="left" vertical="top"/>
    </xf>
    <xf numFmtId="49" fontId="1" fillId="0" borderId="16" xfId="0" applyNumberFormat="1" applyFont="1" applyBorder="1" applyAlignment="1">
      <alignment vertical="top" wrapText="1"/>
    </xf>
    <xf numFmtId="49" fontId="5" fillId="0" borderId="16" xfId="0" applyNumberFormat="1" applyFont="1" applyFill="1" applyBorder="1" applyAlignment="1">
      <alignment vertical="top" wrapText="1"/>
    </xf>
    <xf numFmtId="49" fontId="4" fillId="0" borderId="0" xfId="0" applyNumberFormat="1" applyFont="1" applyFill="1" applyBorder="1" applyAlignment="1">
      <alignment horizontal="right" vertical="top"/>
    </xf>
    <xf numFmtId="49" fontId="4" fillId="0" borderId="0" xfId="0" applyNumberFormat="1" applyFont="1" applyFill="1" applyBorder="1" applyAlignment="1">
      <alignment horizontal="left" vertical="top"/>
    </xf>
    <xf numFmtId="0" fontId="4" fillId="0" borderId="0" xfId="0" applyNumberFormat="1" applyFont="1" applyFill="1" applyBorder="1" applyAlignment="1">
      <alignment horizontal="right" vertical="top"/>
    </xf>
    <xf numFmtId="49" fontId="1" fillId="0" borderId="15" xfId="0" applyNumberFormat="1" applyFont="1" applyFill="1" applyBorder="1" applyAlignment="1">
      <alignment horizontal="right" vertical="top"/>
    </xf>
    <xf numFmtId="49" fontId="4" fillId="0" borderId="16" xfId="0" applyNumberFormat="1" applyFont="1" applyBorder="1" applyAlignment="1">
      <alignment horizontal="left" vertical="top" wrapText="1"/>
    </xf>
    <xf numFmtId="49" fontId="1" fillId="0" borderId="16" xfId="0" applyNumberFormat="1" applyFont="1" applyBorder="1" applyAlignment="1">
      <alignment horizontal="right" vertical="top"/>
    </xf>
    <xf numFmtId="49" fontId="3" fillId="0" borderId="0" xfId="0" applyNumberFormat="1" applyFont="1" applyFill="1" applyBorder="1" applyAlignment="1">
      <alignment horizontal="right" vertical="top"/>
    </xf>
    <xf numFmtId="49" fontId="4" fillId="0" borderId="0" xfId="0" applyNumberFormat="1" applyFont="1" applyAlignment="1">
      <alignment horizontal="right" vertical="top"/>
    </xf>
    <xf numFmtId="49" fontId="1" fillId="0" borderId="0" xfId="0" applyNumberFormat="1" applyFont="1" applyFill="1" applyBorder="1" applyAlignment="1">
      <alignment vertical="top"/>
    </xf>
    <xf numFmtId="49" fontId="5" fillId="0" borderId="9" xfId="0" applyNumberFormat="1" applyFont="1" applyFill="1" applyBorder="1" applyAlignment="1">
      <alignment horizontal="left" vertical="top" wrapText="1"/>
    </xf>
    <xf numFmtId="0" fontId="4" fillId="0" borderId="0" xfId="0" applyNumberFormat="1" applyFont="1" applyFill="1" applyAlignment="1">
      <alignment horizontal="center" vertical="top"/>
    </xf>
    <xf numFmtId="49" fontId="1" fillId="0" borderId="16"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2" fillId="0" borderId="20" xfId="0" applyNumberFormat="1" applyFont="1" applyBorder="1" applyAlignment="1">
      <alignment horizontal="center" vertical="top" wrapText="1"/>
    </xf>
    <xf numFmtId="49" fontId="4" fillId="0" borderId="16" xfId="0" applyNumberFormat="1" applyFont="1" applyFill="1" applyBorder="1" applyAlignment="1">
      <alignment horizontal="right" vertical="top"/>
    </xf>
    <xf numFmtId="49" fontId="1" fillId="0" borderId="37" xfId="0" applyNumberFormat="1" applyFont="1" applyFill="1" applyBorder="1" applyAlignment="1">
      <alignment horizontal="right" vertical="top"/>
    </xf>
    <xf numFmtId="49" fontId="1" fillId="0" borderId="21" xfId="0" applyNumberFormat="1" applyFont="1" applyFill="1" applyBorder="1" applyAlignment="1">
      <alignment horizontal="right" vertical="top"/>
    </xf>
    <xf numFmtId="49" fontId="1" fillId="0" borderId="21" xfId="0" applyNumberFormat="1" applyFont="1" applyFill="1" applyBorder="1" applyAlignment="1">
      <alignment horizontal="center" vertical="top"/>
    </xf>
    <xf numFmtId="0" fontId="1" fillId="0" borderId="21" xfId="0" applyNumberFormat="1" applyFont="1" applyFill="1" applyBorder="1" applyAlignment="1">
      <alignment horizontal="right" vertical="top"/>
    </xf>
    <xf numFmtId="0" fontId="1" fillId="0" borderId="38" xfId="0" applyNumberFormat="1" applyFont="1" applyFill="1" applyBorder="1" applyAlignment="1">
      <alignment horizontal="right" vertical="top"/>
    </xf>
    <xf numFmtId="49" fontId="4" fillId="0" borderId="0" xfId="0" applyNumberFormat="1" applyFont="1" applyAlignment="1">
      <alignment vertical="top"/>
    </xf>
    <xf numFmtId="49" fontId="4" fillId="0" borderId="0" xfId="0" applyNumberFormat="1" applyFont="1" applyAlignment="1">
      <alignment horizontal="left" vertical="top"/>
    </xf>
    <xf numFmtId="0" fontId="4" fillId="0" borderId="0" xfId="0" applyNumberFormat="1" applyFont="1" applyAlignment="1">
      <alignment horizontal="right" vertical="top"/>
    </xf>
    <xf numFmtId="0" fontId="3" fillId="0" borderId="0"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2" fillId="0" borderId="15" xfId="0" applyFont="1" applyFill="1" applyBorder="1" applyAlignment="1">
      <alignment horizontal="right" vertical="top" wrapText="1"/>
    </xf>
    <xf numFmtId="0" fontId="2" fillId="0" borderId="25" xfId="0" applyFont="1" applyFill="1" applyBorder="1" applyAlignment="1">
      <alignment horizontal="lef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2" fillId="0" borderId="19" xfId="0" applyFont="1" applyFill="1" applyBorder="1" applyAlignment="1">
      <alignment horizontal="right" vertical="top" wrapText="1"/>
    </xf>
    <xf numFmtId="0" fontId="8" fillId="0" borderId="16" xfId="0" quotePrefix="1" applyFont="1" applyBorder="1" applyAlignment="1">
      <alignment horizontal="left" vertical="top" wrapText="1"/>
    </xf>
    <xf numFmtId="0" fontId="8" fillId="0" borderId="16" xfId="0" applyFont="1" applyBorder="1" applyAlignment="1">
      <alignment vertical="top" wrapTex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4" fillId="0" borderId="16" xfId="0" applyFont="1" applyFill="1" applyBorder="1" applyAlignment="1">
      <alignment horizontal="left" vertical="top" wrapText="1"/>
    </xf>
    <xf numFmtId="0" fontId="1" fillId="0" borderId="2" xfId="0" applyFont="1" applyFill="1" applyBorder="1" applyAlignment="1">
      <alignment horizontal="right" vertical="top" wrapText="1"/>
    </xf>
    <xf numFmtId="0" fontId="1" fillId="0" borderId="3" xfId="0" applyFont="1" applyBorder="1" applyAlignment="1">
      <alignment vertical="top" wrapText="1"/>
    </xf>
    <xf numFmtId="0" fontId="1" fillId="0" borderId="3" xfId="0" applyFont="1" applyBorder="1" applyAlignment="1">
      <alignment horizontal="right" vertical="top" wrapText="1"/>
    </xf>
    <xf numFmtId="0" fontId="1" fillId="0" borderId="7" xfId="0" applyFont="1" applyBorder="1" applyAlignment="1">
      <alignment horizontal="right" vertical="top" wrapText="1"/>
    </xf>
    <xf numFmtId="0" fontId="1" fillId="0" borderId="19" xfId="0" applyFont="1" applyFill="1" applyBorder="1" applyAlignment="1">
      <alignment horizontal="right" vertical="top" wrapText="1"/>
    </xf>
    <xf numFmtId="0" fontId="8" fillId="0" borderId="16" xfId="0" quotePrefix="1" applyFont="1" applyBorder="1" applyAlignment="1">
      <alignment vertical="top" wrapText="1"/>
    </xf>
    <xf numFmtId="0" fontId="8" fillId="0" borderId="16" xfId="0" applyFont="1" applyBorder="1" applyAlignment="1">
      <alignment horizontal="right" vertical="top" wrapText="1"/>
    </xf>
    <xf numFmtId="164" fontId="4" fillId="0" borderId="16" xfId="0" applyNumberFormat="1" applyFont="1" applyFill="1" applyBorder="1" applyAlignment="1">
      <alignment horizontal="right" vertical="top" wrapText="1"/>
    </xf>
    <xf numFmtId="164" fontId="4" fillId="0" borderId="17" xfId="0" applyNumberFormat="1" applyFont="1" applyFill="1" applyBorder="1" applyAlignment="1">
      <alignment horizontal="right" vertical="top" wrapText="1"/>
    </xf>
    <xf numFmtId="164" fontId="4" fillId="0" borderId="18" xfId="0" applyNumberFormat="1" applyFont="1" applyFill="1" applyBorder="1" applyAlignment="1">
      <alignment horizontal="right" vertical="top" wrapText="1"/>
    </xf>
    <xf numFmtId="164" fontId="5" fillId="0" borderId="16" xfId="0" applyNumberFormat="1" applyFont="1" applyFill="1" applyBorder="1" applyAlignment="1">
      <alignment vertical="top" wrapText="1"/>
    </xf>
    <xf numFmtId="164" fontId="5" fillId="0" borderId="17" xfId="0" applyNumberFormat="1" applyFont="1" applyFill="1" applyBorder="1" applyAlignment="1">
      <alignment vertical="top" wrapText="1"/>
    </xf>
    <xf numFmtId="164" fontId="5" fillId="0" borderId="18" xfId="0" applyNumberFormat="1" applyFont="1" applyFill="1" applyBorder="1" applyAlignment="1">
      <alignment vertical="top" wrapText="1"/>
    </xf>
    <xf numFmtId="0" fontId="3" fillId="0" borderId="16" xfId="0" applyFont="1" applyBorder="1" applyAlignment="1">
      <alignment vertical="top" wrapText="1"/>
    </xf>
    <xf numFmtId="0" fontId="1" fillId="0" borderId="16" xfId="0" applyFont="1" applyBorder="1" applyAlignment="1">
      <alignment vertical="top" wrapText="1"/>
    </xf>
    <xf numFmtId="0" fontId="1" fillId="0" borderId="16" xfId="0" applyFont="1" applyFill="1" applyBorder="1" applyAlignment="1">
      <alignment horizontal="right" vertical="top" wrapText="1"/>
    </xf>
    <xf numFmtId="0" fontId="1" fillId="0" borderId="18" xfId="0" applyFont="1" applyFill="1" applyBorder="1" applyAlignment="1">
      <alignment horizontal="right" vertical="top" wrapText="1"/>
    </xf>
    <xf numFmtId="0" fontId="4" fillId="0" borderId="19" xfId="0" applyFont="1" applyFill="1" applyBorder="1" applyAlignment="1">
      <alignment horizontal="right" vertical="top" wrapText="1"/>
    </xf>
    <xf numFmtId="0" fontId="4" fillId="0" borderId="16" xfId="0" quotePrefix="1" applyFont="1" applyBorder="1" applyAlignment="1">
      <alignment vertical="top" wrapText="1"/>
    </xf>
    <xf numFmtId="164" fontId="4" fillId="0" borderId="16" xfId="0" applyNumberFormat="1" applyFont="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164" fontId="1" fillId="0" borderId="9" xfId="0" applyNumberFormat="1" applyFont="1" applyFill="1" applyBorder="1" applyAlignment="1">
      <alignment horizontal="center" vertical="top" wrapText="1"/>
    </xf>
    <xf numFmtId="0" fontId="2" fillId="0" borderId="10" xfId="0" applyFont="1" applyBorder="1" applyAlignment="1">
      <alignment vertical="top" wrapText="1"/>
    </xf>
    <xf numFmtId="164" fontId="1" fillId="0" borderId="11" xfId="0" applyNumberFormat="1" applyFont="1" applyFill="1" applyBorder="1" applyAlignment="1">
      <alignment horizontal="center" vertical="top" wrapText="1"/>
    </xf>
    <xf numFmtId="164" fontId="1" fillId="0" borderId="3" xfId="0" applyNumberFormat="1" applyFont="1" applyFill="1" applyBorder="1" applyAlignment="1">
      <alignment vertical="top" wrapText="1"/>
    </xf>
    <xf numFmtId="0" fontId="1" fillId="0" borderId="16" xfId="0" applyFont="1" applyBorder="1" applyAlignment="1">
      <alignment horizontal="right" vertical="top"/>
    </xf>
    <xf numFmtId="0" fontId="1" fillId="0" borderId="18" xfId="0" applyFont="1" applyBorder="1" applyAlignment="1">
      <alignment horizontal="right" vertical="top"/>
    </xf>
    <xf numFmtId="164" fontId="4" fillId="0" borderId="16" xfId="0" applyNumberFormat="1" applyFont="1" applyFill="1" applyBorder="1" applyAlignment="1">
      <alignment vertical="top" wrapText="1"/>
    </xf>
    <xf numFmtId="0" fontId="4" fillId="0" borderId="16" xfId="0" applyFont="1" applyBorder="1" applyAlignment="1">
      <alignment horizontal="right" vertical="top"/>
    </xf>
    <xf numFmtId="0" fontId="4" fillId="0" borderId="17" xfId="0" applyFont="1" applyBorder="1" applyAlignment="1">
      <alignment horizontal="right" vertical="top"/>
    </xf>
    <xf numFmtId="0" fontId="4" fillId="0" borderId="18" xfId="0" applyFont="1" applyBorder="1" applyAlignment="1">
      <alignment horizontal="right" vertical="top"/>
    </xf>
    <xf numFmtId="0" fontId="1" fillId="0" borderId="16" xfId="0" applyFont="1" applyBorder="1" applyAlignment="1">
      <alignment horizontal="left" vertical="top" wrapText="1"/>
    </xf>
    <xf numFmtId="164" fontId="2" fillId="0" borderId="16" xfId="0" applyNumberFormat="1" applyFont="1" applyFill="1" applyBorder="1" applyAlignment="1">
      <alignment vertical="top" wrapText="1"/>
    </xf>
    <xf numFmtId="0" fontId="9" fillId="0" borderId="19" xfId="0" applyFont="1" applyFill="1" applyBorder="1" applyAlignment="1">
      <alignment horizontal="right" vertical="top" wrapText="1"/>
    </xf>
    <xf numFmtId="164" fontId="10" fillId="0" borderId="16" xfId="0" applyNumberFormat="1" applyFont="1" applyFill="1" applyBorder="1" applyAlignment="1">
      <alignment vertical="top" wrapText="1"/>
    </xf>
    <xf numFmtId="0" fontId="1" fillId="0" borderId="16" xfId="0" applyFont="1" applyBorder="1" applyAlignment="1">
      <alignment vertical="top"/>
    </xf>
    <xf numFmtId="0" fontId="1" fillId="0" borderId="18" xfId="0" applyFont="1" applyBorder="1" applyAlignment="1">
      <alignment vertical="top"/>
    </xf>
    <xf numFmtId="0" fontId="4" fillId="0" borderId="19" xfId="0" applyFont="1" applyBorder="1" applyAlignment="1">
      <alignment horizontal="right"/>
    </xf>
    <xf numFmtId="0" fontId="4" fillId="0" borderId="16" xfId="0" applyFont="1" applyBorder="1" applyAlignment="1">
      <alignment vertical="top"/>
    </xf>
    <xf numFmtId="0" fontId="4" fillId="0" borderId="17" xfId="0" applyFont="1" applyBorder="1" applyAlignment="1">
      <alignment vertical="top"/>
    </xf>
    <xf numFmtId="0" fontId="4" fillId="0" borderId="18" xfId="0" applyFont="1" applyBorder="1" applyAlignment="1">
      <alignment vertical="top"/>
    </xf>
    <xf numFmtId="164" fontId="1" fillId="0" borderId="16" xfId="0" applyNumberFormat="1" applyFont="1" applyFill="1" applyBorder="1" applyAlignment="1">
      <alignment horizontal="left" vertical="top" wrapText="1"/>
    </xf>
    <xf numFmtId="164" fontId="1" fillId="0" borderId="16" xfId="0" applyNumberFormat="1" applyFont="1" applyFill="1" applyBorder="1" applyAlignment="1">
      <alignment vertical="top" wrapText="1"/>
    </xf>
    <xf numFmtId="164" fontId="1" fillId="0" borderId="18" xfId="0" applyNumberFormat="1" applyFont="1" applyFill="1" applyBorder="1" applyAlignment="1">
      <alignment vertical="top" wrapText="1"/>
    </xf>
    <xf numFmtId="0" fontId="1" fillId="0" borderId="8" xfId="0" applyFont="1" applyFill="1" applyBorder="1" applyAlignment="1">
      <alignment horizontal="right" vertical="top" wrapText="1"/>
    </xf>
    <xf numFmtId="164" fontId="4" fillId="0" borderId="9" xfId="0" applyNumberFormat="1" applyFont="1" applyFill="1" applyBorder="1" applyAlignment="1">
      <alignment vertical="top" wrapText="1"/>
    </xf>
    <xf numFmtId="164" fontId="4" fillId="0" borderId="20" xfId="0" applyNumberFormat="1" applyFont="1" applyFill="1" applyBorder="1" applyAlignment="1">
      <alignment vertical="top" wrapText="1"/>
    </xf>
    <xf numFmtId="164" fontId="4" fillId="0" borderId="11" xfId="0" applyNumberFormat="1" applyFont="1" applyFill="1" applyBorder="1" applyAlignment="1">
      <alignment vertical="top" wrapText="1"/>
    </xf>
    <xf numFmtId="0" fontId="1" fillId="0" borderId="19" xfId="0" applyFont="1" applyFill="1" applyBorder="1" applyAlignment="1">
      <alignment horizontal="right" vertical="center"/>
    </xf>
    <xf numFmtId="0" fontId="1" fillId="0" borderId="16" xfId="0" applyFont="1" applyFill="1" applyBorder="1" applyAlignment="1">
      <alignment vertical="top"/>
    </xf>
    <xf numFmtId="0" fontId="4" fillId="0" borderId="16" xfId="0" applyFont="1" applyBorder="1"/>
    <xf numFmtId="0" fontId="4" fillId="0" borderId="16" xfId="0" applyFont="1" applyFill="1" applyBorder="1" applyAlignment="1">
      <alignment vertical="top"/>
    </xf>
    <xf numFmtId="0" fontId="4" fillId="0" borderId="17" xfId="0" applyFont="1" applyFill="1" applyBorder="1" applyAlignment="1">
      <alignment vertical="top"/>
    </xf>
    <xf numFmtId="0" fontId="4" fillId="0" borderId="18" xfId="0" applyFont="1" applyFill="1" applyBorder="1" applyAlignment="1">
      <alignment vertical="top"/>
    </xf>
    <xf numFmtId="164" fontId="2" fillId="0" borderId="23" xfId="0" applyNumberFormat="1" applyFont="1" applyFill="1" applyBorder="1" applyAlignment="1">
      <alignment horizontal="center" vertical="top" wrapText="1"/>
    </xf>
    <xf numFmtId="49" fontId="2" fillId="0" borderId="23" xfId="0" applyNumberFormat="1" applyFont="1" applyFill="1" applyBorder="1" applyAlignment="1">
      <alignment horizontal="center" vertical="top" wrapText="1"/>
    </xf>
    <xf numFmtId="0" fontId="1" fillId="0" borderId="3" xfId="0" applyFont="1" applyBorder="1" applyAlignment="1">
      <alignment vertical="top"/>
    </xf>
    <xf numFmtId="0" fontId="1" fillId="0" borderId="3" xfId="0" applyFont="1" applyBorder="1" applyAlignment="1">
      <alignment horizontal="right" vertical="top"/>
    </xf>
    <xf numFmtId="0" fontId="1" fillId="0" borderId="7" xfId="0" applyFont="1" applyBorder="1" applyAlignment="1">
      <alignment horizontal="right" vertical="top"/>
    </xf>
    <xf numFmtId="0" fontId="8" fillId="0" borderId="16" xfId="0" quotePrefix="1" applyFont="1" applyBorder="1" applyAlignment="1">
      <alignment vertical="top"/>
    </xf>
    <xf numFmtId="0" fontId="8" fillId="0" borderId="16" xfId="0" applyFont="1" applyBorder="1" applyAlignment="1">
      <alignment horizontal="right" vertical="top"/>
    </xf>
    <xf numFmtId="164" fontId="1" fillId="0" borderId="16" xfId="0" applyNumberFormat="1" applyFont="1" applyFill="1" applyBorder="1" applyAlignment="1">
      <alignment horizontal="right" vertical="top"/>
    </xf>
    <xf numFmtId="164" fontId="1" fillId="0" borderId="18" xfId="0" applyNumberFormat="1" applyFont="1" applyFill="1" applyBorder="1" applyAlignment="1">
      <alignment horizontal="right" vertical="top"/>
    </xf>
    <xf numFmtId="164" fontId="4" fillId="0" borderId="16" xfId="0" applyNumberFormat="1" applyFont="1" applyFill="1" applyBorder="1" applyAlignment="1">
      <alignment horizontal="right" vertical="top"/>
    </xf>
    <xf numFmtId="164" fontId="4" fillId="0" borderId="17" xfId="0" applyNumberFormat="1" applyFont="1" applyFill="1" applyBorder="1" applyAlignment="1">
      <alignment horizontal="right" vertical="top"/>
    </xf>
    <xf numFmtId="164" fontId="4" fillId="0" borderId="18" xfId="0" applyNumberFormat="1" applyFont="1" applyFill="1" applyBorder="1" applyAlignment="1">
      <alignment horizontal="right" vertical="top"/>
    </xf>
    <xf numFmtId="0" fontId="1" fillId="0" borderId="16" xfId="0" applyFont="1" applyFill="1" applyBorder="1" applyAlignment="1">
      <alignment horizontal="left"/>
    </xf>
    <xf numFmtId="0" fontId="4" fillId="0" borderId="16" xfId="0" applyFont="1" applyFill="1" applyBorder="1" applyAlignment="1">
      <alignment horizontal="left"/>
    </xf>
    <xf numFmtId="49" fontId="4" fillId="0" borderId="16" xfId="0" applyNumberFormat="1" applyFont="1" applyFill="1" applyBorder="1" applyAlignment="1">
      <alignment horizontal="left"/>
    </xf>
    <xf numFmtId="0" fontId="1" fillId="0" borderId="16" xfId="0" applyFont="1" applyBorder="1" applyAlignment="1">
      <alignment horizontal="left"/>
    </xf>
    <xf numFmtId="0" fontId="1" fillId="0" borderId="16" xfId="0" applyFont="1" applyFill="1" applyBorder="1" applyAlignment="1">
      <alignment horizontal="left" vertical="top" wrapText="1"/>
    </xf>
    <xf numFmtId="164" fontId="1" fillId="0" borderId="16" xfId="0" applyNumberFormat="1" applyFont="1" applyFill="1" applyBorder="1" applyAlignment="1">
      <alignment horizontal="right" vertical="top" wrapText="1"/>
    </xf>
    <xf numFmtId="164" fontId="6" fillId="0" borderId="24" xfId="0" applyNumberFormat="1" applyFont="1" applyFill="1" applyBorder="1" applyAlignment="1">
      <alignment horizontal="center" vertical="top" wrapText="1"/>
    </xf>
    <xf numFmtId="49" fontId="6" fillId="0" borderId="24" xfId="0" applyNumberFormat="1" applyFont="1" applyFill="1" applyBorder="1" applyAlignment="1">
      <alignment horizontal="center" vertical="top" wrapText="1"/>
    </xf>
    <xf numFmtId="164" fontId="6" fillId="0" borderId="23" xfId="0" applyNumberFormat="1" applyFont="1" applyFill="1" applyBorder="1" applyAlignment="1">
      <alignment horizontal="center" vertical="top" wrapText="1"/>
    </xf>
    <xf numFmtId="49" fontId="6" fillId="0" borderId="23" xfId="0" applyNumberFormat="1" applyFont="1" applyFill="1" applyBorder="1" applyAlignment="1">
      <alignment horizontal="center" vertical="top" wrapText="1"/>
    </xf>
    <xf numFmtId="1" fontId="1" fillId="0" borderId="0" xfId="0" applyNumberFormat="1" applyFont="1" applyBorder="1" applyAlignment="1">
      <alignment horizontal="center" vertical="top" wrapText="1"/>
    </xf>
    <xf numFmtId="1" fontId="1" fillId="0" borderId="0" xfId="0" applyNumberFormat="1" applyFont="1" applyBorder="1" applyAlignment="1">
      <alignment horizontal="left" vertical="top" wrapText="1"/>
    </xf>
    <xf numFmtId="0" fontId="8" fillId="0" borderId="16" xfId="0" quotePrefix="1" applyFont="1" applyBorder="1"/>
    <xf numFmtId="0" fontId="8" fillId="0" borderId="17" xfId="0" applyFont="1" applyBorder="1" applyAlignment="1">
      <alignment horizontal="right" vertical="top"/>
    </xf>
    <xf numFmtId="0" fontId="8" fillId="0" borderId="18" xfId="0" applyFont="1" applyBorder="1" applyAlignment="1">
      <alignment horizontal="right" vertical="top"/>
    </xf>
    <xf numFmtId="0" fontId="8" fillId="0" borderId="16" xfId="0" applyFont="1" applyBorder="1"/>
    <xf numFmtId="0" fontId="11" fillId="0" borderId="16" xfId="0" applyFont="1" applyBorder="1" applyAlignment="1">
      <alignment vertical="top" wrapText="1"/>
    </xf>
    <xf numFmtId="0" fontId="11" fillId="0" borderId="18" xfId="0" applyFont="1" applyBorder="1" applyAlignment="1">
      <alignment vertical="top" wrapText="1"/>
    </xf>
    <xf numFmtId="0" fontId="4" fillId="0" borderId="17" xfId="0" applyFont="1" applyBorder="1" applyAlignment="1">
      <alignment vertical="top" wrapText="1"/>
    </xf>
    <xf numFmtId="0" fontId="4" fillId="0" borderId="18" xfId="0" applyFont="1" applyBorder="1" applyAlignment="1">
      <alignment vertical="top" wrapText="1"/>
    </xf>
    <xf numFmtId="164" fontId="2" fillId="0" borderId="27"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3" xfId="0" applyFont="1" applyFill="1" applyBorder="1" applyAlignment="1">
      <alignment vertical="top" wrapText="1"/>
    </xf>
    <xf numFmtId="0" fontId="1" fillId="0" borderId="7" xfId="0" applyFont="1" applyFill="1" applyBorder="1" applyAlignment="1">
      <alignment vertical="top" wrapText="1"/>
    </xf>
    <xf numFmtId="0" fontId="1" fillId="0" borderId="16" xfId="0" applyFont="1" applyBorder="1" applyAlignment="1">
      <alignment horizontal="left" vertical="top"/>
    </xf>
    <xf numFmtId="0" fontId="4" fillId="0" borderId="16" xfId="0" quotePrefix="1" applyFont="1" applyBorder="1" applyAlignment="1">
      <alignment vertical="top"/>
    </xf>
    <xf numFmtId="0" fontId="2" fillId="0" borderId="16" xfId="0" applyFont="1" applyFill="1" applyBorder="1" applyAlignment="1">
      <alignment horizontal="left" vertical="top" wrapText="1"/>
    </xf>
    <xf numFmtId="0" fontId="2" fillId="0" borderId="16" xfId="0" applyFont="1" applyFill="1" applyBorder="1" applyAlignment="1">
      <alignment vertical="top" wrapText="1"/>
    </xf>
    <xf numFmtId="0" fontId="2" fillId="0" borderId="18" xfId="0" applyFont="1" applyFill="1" applyBorder="1" applyAlignment="1">
      <alignment vertical="top" wrapText="1"/>
    </xf>
    <xf numFmtId="0" fontId="5" fillId="0" borderId="16" xfId="0" applyFont="1" applyFill="1" applyBorder="1" applyAlignment="1">
      <alignment horizontal="left" vertical="top" wrapText="1"/>
    </xf>
    <xf numFmtId="0" fontId="5" fillId="0" borderId="16" xfId="0" quotePrefix="1" applyFont="1" applyFill="1" applyBorder="1" applyAlignment="1">
      <alignment horizontal="left" vertical="top" wrapText="1"/>
    </xf>
    <xf numFmtId="164" fontId="1" fillId="0" borderId="16" xfId="0" applyNumberFormat="1" applyFont="1" applyFill="1" applyBorder="1" applyAlignment="1">
      <alignment vertical="top"/>
    </xf>
    <xf numFmtId="164" fontId="1" fillId="0" borderId="18" xfId="0" applyNumberFormat="1" applyFont="1" applyFill="1" applyBorder="1" applyAlignment="1">
      <alignment vertical="top"/>
    </xf>
    <xf numFmtId="0" fontId="4" fillId="0" borderId="19" xfId="0" applyFont="1" applyBorder="1" applyAlignment="1">
      <alignment horizontal="right" vertical="top"/>
    </xf>
    <xf numFmtId="164" fontId="4" fillId="0" borderId="16" xfId="0" applyNumberFormat="1" applyFont="1" applyFill="1" applyBorder="1" applyAlignment="1">
      <alignment vertical="top"/>
    </xf>
    <xf numFmtId="164" fontId="4" fillId="0" borderId="17" xfId="0" applyNumberFormat="1" applyFont="1" applyFill="1" applyBorder="1" applyAlignment="1">
      <alignment vertical="top"/>
    </xf>
    <xf numFmtId="164" fontId="4" fillId="0" borderId="18" xfId="0" applyNumberFormat="1" applyFont="1" applyFill="1" applyBorder="1" applyAlignment="1">
      <alignment vertical="top"/>
    </xf>
    <xf numFmtId="164" fontId="2" fillId="0" borderId="24"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40" xfId="0" applyNumberFormat="1" applyFont="1" applyFill="1" applyBorder="1" applyAlignment="1">
      <alignment horizontal="center" vertical="top" wrapText="1"/>
    </xf>
    <xf numFmtId="0" fontId="1" fillId="0" borderId="31" xfId="0" applyFont="1" applyFill="1" applyBorder="1" applyAlignment="1">
      <alignment horizontal="right" vertical="top" wrapText="1"/>
    </xf>
    <xf numFmtId="0" fontId="1" fillId="0" borderId="31" xfId="0" applyFont="1" applyFill="1" applyBorder="1" applyAlignment="1">
      <alignment vertical="top" wrapText="1"/>
    </xf>
    <xf numFmtId="164" fontId="1" fillId="0" borderId="31" xfId="0" applyNumberFormat="1" applyFont="1" applyFill="1" applyBorder="1" applyAlignment="1">
      <alignment horizontal="center" vertical="top" wrapText="1"/>
    </xf>
    <xf numFmtId="49" fontId="1" fillId="0" borderId="31" xfId="0" applyNumberFormat="1" applyFont="1" applyFill="1" applyBorder="1" applyAlignment="1">
      <alignment horizontal="center" vertical="top" wrapText="1"/>
    </xf>
    <xf numFmtId="0" fontId="1" fillId="0" borderId="0" xfId="0" applyFont="1" applyFill="1" applyBorder="1" applyAlignment="1">
      <alignment horizontal="right" vertical="top" wrapText="1"/>
    </xf>
    <xf numFmtId="0" fontId="1" fillId="0" borderId="0" xfId="0" applyFont="1" applyFill="1" applyBorder="1" applyAlignment="1">
      <alignment vertical="top" wrapText="1"/>
    </xf>
    <xf numFmtId="164"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1" fillId="0" borderId="0" xfId="0" applyFont="1" applyFill="1" applyBorder="1" applyAlignment="1">
      <alignment horizontal="right" vertical="top" wrapText="1"/>
    </xf>
    <xf numFmtId="0" fontId="4"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4" fillId="0" borderId="16" xfId="0" quotePrefix="1" applyFont="1" applyFill="1" applyBorder="1" applyAlignment="1">
      <alignment horizontal="left" vertical="top" wrapText="1"/>
    </xf>
    <xf numFmtId="164" fontId="4" fillId="0" borderId="18" xfId="0" applyNumberFormat="1" applyFont="1" applyFill="1" applyBorder="1" applyAlignment="1">
      <alignment vertical="top" wrapText="1"/>
    </xf>
    <xf numFmtId="164" fontId="9" fillId="0" borderId="16" xfId="0" applyNumberFormat="1" applyFont="1" applyFill="1" applyBorder="1" applyAlignment="1">
      <alignment vertical="top" wrapText="1"/>
    </xf>
    <xf numFmtId="164" fontId="9" fillId="0" borderId="18" xfId="0" applyNumberFormat="1" applyFont="1" applyFill="1" applyBorder="1" applyAlignment="1">
      <alignment vertical="top" wrapText="1"/>
    </xf>
    <xf numFmtId="0" fontId="10" fillId="0" borderId="16" xfId="0" applyFont="1" applyFill="1" applyBorder="1" applyAlignment="1">
      <alignment vertical="top" wrapText="1"/>
    </xf>
    <xf numFmtId="0" fontId="10" fillId="0" borderId="17" xfId="0" applyFont="1" applyFill="1" applyBorder="1" applyAlignment="1">
      <alignment vertical="top" wrapText="1"/>
    </xf>
    <xf numFmtId="0" fontId="10" fillId="0" borderId="18" xfId="0" applyFont="1" applyFill="1" applyBorder="1" applyAlignment="1">
      <alignment vertical="top" wrapText="1"/>
    </xf>
    <xf numFmtId="0" fontId="1" fillId="0" borderId="25" xfId="0" applyFont="1" applyBorder="1"/>
    <xf numFmtId="0" fontId="1" fillId="0" borderId="25" xfId="0" applyFont="1" applyBorder="1" applyAlignment="1">
      <alignment horizontal="right" vertical="top"/>
    </xf>
    <xf numFmtId="0" fontId="1" fillId="0" borderId="26" xfId="0" applyFont="1" applyBorder="1" applyAlignment="1">
      <alignment horizontal="right" vertical="top"/>
    </xf>
    <xf numFmtId="0" fontId="4" fillId="0" borderId="9" xfId="0" applyFont="1" applyBorder="1" applyAlignment="1">
      <alignment vertical="top" wrapText="1"/>
    </xf>
    <xf numFmtId="0" fontId="4" fillId="0" borderId="9" xfId="0" quotePrefix="1" applyFont="1" applyBorder="1" applyAlignment="1">
      <alignment horizontal="left" vertical="top" wrapText="1"/>
    </xf>
    <xf numFmtId="0" fontId="4" fillId="0" borderId="20" xfId="0" applyFont="1" applyBorder="1" applyAlignment="1">
      <alignment vertical="top" wrapText="1"/>
    </xf>
    <xf numFmtId="0" fontId="4" fillId="0" borderId="11" xfId="0" applyFont="1" applyBorder="1" applyAlignment="1">
      <alignment vertical="top" wrapText="1"/>
    </xf>
    <xf numFmtId="164" fontId="1" fillId="0" borderId="16" xfId="0" applyNumberFormat="1" applyFont="1" applyBorder="1" applyAlignment="1">
      <alignment vertical="top" wrapText="1"/>
    </xf>
    <xf numFmtId="0" fontId="1" fillId="0" borderId="18" xfId="0" applyFont="1" applyBorder="1" applyAlignment="1">
      <alignment vertical="top" wrapText="1"/>
    </xf>
    <xf numFmtId="0" fontId="4" fillId="0" borderId="8" xfId="0" applyFont="1" applyFill="1" applyBorder="1" applyAlignment="1">
      <alignment horizontal="right" vertical="top" wrapText="1"/>
    </xf>
    <xf numFmtId="0" fontId="4" fillId="0" borderId="9" xfId="0" applyFont="1" applyBorder="1" applyAlignment="1">
      <alignment horizontal="left" vertical="top" wrapText="1"/>
    </xf>
    <xf numFmtId="164" fontId="10" fillId="0" borderId="9" xfId="0" applyNumberFormat="1" applyFont="1" applyFill="1" applyBorder="1" applyAlignment="1">
      <alignment vertical="top" wrapText="1"/>
    </xf>
    <xf numFmtId="164" fontId="10" fillId="0" borderId="20" xfId="0" applyNumberFormat="1" applyFont="1" applyFill="1" applyBorder="1" applyAlignment="1">
      <alignment vertical="top" wrapText="1"/>
    </xf>
    <xf numFmtId="164" fontId="10" fillId="0" borderId="11" xfId="0" applyNumberFormat="1" applyFont="1" applyFill="1" applyBorder="1" applyAlignment="1">
      <alignment vertical="top" wrapText="1"/>
    </xf>
    <xf numFmtId="0" fontId="1" fillId="0" borderId="3" xfId="0" applyFont="1" applyBorder="1" applyAlignment="1">
      <alignment horizontal="left" vertical="top"/>
    </xf>
    <xf numFmtId="164" fontId="2" fillId="0" borderId="18" xfId="0" applyNumberFormat="1" applyFont="1" applyFill="1" applyBorder="1" applyAlignment="1">
      <alignment vertical="top" wrapText="1"/>
    </xf>
    <xf numFmtId="0" fontId="4" fillId="0" borderId="16" xfId="0" quotePrefix="1" applyFont="1" applyBorder="1" applyAlignment="1">
      <alignment horizontal="left" vertical="top" wrapText="1"/>
    </xf>
    <xf numFmtId="0" fontId="8" fillId="0" borderId="28" xfId="0" applyFont="1" applyBorder="1" applyAlignment="1">
      <alignment vertical="top" wrapText="1"/>
    </xf>
    <xf numFmtId="164" fontId="5" fillId="0" borderId="28" xfId="0" applyNumberFormat="1" applyFont="1" applyFill="1" applyBorder="1" applyAlignment="1">
      <alignment vertical="top" wrapText="1"/>
    </xf>
    <xf numFmtId="164" fontId="5" fillId="0" borderId="29" xfId="0" applyNumberFormat="1" applyFont="1" applyFill="1" applyBorder="1" applyAlignment="1">
      <alignment vertical="top" wrapText="1"/>
    </xf>
    <xf numFmtId="0" fontId="1" fillId="0" borderId="16" xfId="0" applyFont="1" applyFill="1" applyBorder="1" applyAlignment="1">
      <alignment vertical="top" wrapText="1"/>
    </xf>
    <xf numFmtId="0" fontId="1" fillId="0" borderId="18" xfId="0" applyFont="1" applyFill="1" applyBorder="1" applyAlignment="1">
      <alignment vertical="top" wrapText="1"/>
    </xf>
    <xf numFmtId="164" fontId="1" fillId="0" borderId="23" xfId="0" applyNumberFormat="1" applyFont="1" applyFill="1" applyBorder="1" applyAlignment="1">
      <alignment horizontal="center" vertical="top" wrapText="1"/>
    </xf>
    <xf numFmtId="164" fontId="6" fillId="0" borderId="27" xfId="0" applyNumberFormat="1" applyFont="1" applyFill="1" applyBorder="1" applyAlignment="1">
      <alignment horizontal="center" vertical="top" wrapText="1"/>
    </xf>
    <xf numFmtId="0" fontId="1" fillId="0" borderId="31" xfId="0" applyFont="1" applyFill="1" applyBorder="1" applyAlignment="1">
      <alignment horizontal="left" vertical="top" wrapText="1"/>
    </xf>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6" xfId="0" applyFont="1" applyFill="1" applyBorder="1" applyAlignment="1">
      <alignment horizontal="right" vertical="top"/>
    </xf>
    <xf numFmtId="0" fontId="4" fillId="0" borderId="28" xfId="0" applyFont="1" applyFill="1" applyBorder="1" applyAlignment="1">
      <alignment horizontal="right" vertical="top"/>
    </xf>
    <xf numFmtId="164" fontId="4" fillId="0" borderId="28" xfId="0" applyNumberFormat="1" applyFont="1" applyFill="1" applyBorder="1" applyAlignment="1">
      <alignment horizontal="right" vertical="top" wrapText="1"/>
    </xf>
    <xf numFmtId="164" fontId="4" fillId="0" borderId="29" xfId="0" applyNumberFormat="1" applyFont="1" applyFill="1" applyBorder="1" applyAlignment="1">
      <alignment horizontal="right" vertical="top" wrapText="1"/>
    </xf>
    <xf numFmtId="0" fontId="1" fillId="0" borderId="16" xfId="0" applyFont="1" applyBorder="1" applyAlignment="1">
      <alignment horizontal="right"/>
    </xf>
    <xf numFmtId="0" fontId="1" fillId="0" borderId="18" xfId="0" applyFont="1" applyBorder="1" applyAlignment="1">
      <alignment horizontal="right"/>
    </xf>
    <xf numFmtId="0" fontId="4" fillId="0" borderId="16" xfId="0" applyFont="1" applyBorder="1" applyAlignment="1">
      <alignment horizontal="right"/>
    </xf>
    <xf numFmtId="0" fontId="4" fillId="0" borderId="17" xfId="0" applyFont="1" applyBorder="1" applyAlignment="1">
      <alignment horizontal="right"/>
    </xf>
    <xf numFmtId="0" fontId="4" fillId="0" borderId="18" xfId="0" applyFont="1" applyBorder="1" applyAlignment="1">
      <alignment horizontal="right"/>
    </xf>
    <xf numFmtId="0" fontId="1" fillId="0" borderId="16" xfId="0" applyFont="1" applyFill="1" applyBorder="1" applyAlignment="1">
      <alignment horizontal="right" vertical="center"/>
    </xf>
    <xf numFmtId="164" fontId="1" fillId="0" borderId="23" xfId="0" applyNumberFormat="1" applyFont="1" applyFill="1" applyBorder="1" applyAlignment="1">
      <alignment vertical="top" wrapText="1"/>
    </xf>
    <xf numFmtId="0" fontId="1" fillId="0" borderId="19" xfId="0" applyFont="1" applyBorder="1" applyAlignment="1">
      <alignment horizontal="right" vertical="top" wrapText="1"/>
    </xf>
    <xf numFmtId="164" fontId="2" fillId="0" borderId="16" xfId="0" applyNumberFormat="1" applyFont="1" applyFill="1" applyBorder="1" applyAlignment="1">
      <alignment horizontal="right" vertical="top" wrapText="1"/>
    </xf>
    <xf numFmtId="164" fontId="2" fillId="0" borderId="18" xfId="0" applyNumberFormat="1" applyFont="1" applyFill="1" applyBorder="1" applyAlignment="1">
      <alignment horizontal="right" vertical="top" wrapText="1"/>
    </xf>
    <xf numFmtId="164" fontId="5" fillId="0" borderId="16" xfId="0" applyNumberFormat="1" applyFont="1" applyFill="1" applyBorder="1" applyAlignment="1">
      <alignment horizontal="right" vertical="top" wrapText="1"/>
    </xf>
    <xf numFmtId="164" fontId="5" fillId="0" borderId="17" xfId="0" applyNumberFormat="1" applyFont="1" applyFill="1" applyBorder="1" applyAlignment="1">
      <alignment horizontal="right" vertical="top" wrapText="1"/>
    </xf>
    <xf numFmtId="164" fontId="5" fillId="0" borderId="18" xfId="0" applyNumberFormat="1" applyFont="1" applyFill="1" applyBorder="1" applyAlignment="1">
      <alignment horizontal="right" vertical="top" wrapText="1"/>
    </xf>
    <xf numFmtId="164" fontId="1" fillId="0" borderId="16" xfId="0" applyNumberFormat="1" applyFont="1" applyBorder="1" applyAlignment="1">
      <alignment horizontal="right" vertical="top"/>
    </xf>
    <xf numFmtId="0" fontId="4" fillId="0" borderId="18" xfId="0" applyFont="1" applyFill="1" applyBorder="1" applyAlignment="1">
      <alignment horizontal="right" vertical="top"/>
    </xf>
    <xf numFmtId="0" fontId="1" fillId="0" borderId="3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2" fillId="0" borderId="8" xfId="0" applyFont="1" applyFill="1" applyBorder="1" applyAlignment="1">
      <alignment horizontal="right" vertical="top" wrapText="1"/>
    </xf>
    <xf numFmtId="164" fontId="5" fillId="0" borderId="9" xfId="0" applyNumberFormat="1" applyFont="1" applyFill="1" applyBorder="1" applyAlignment="1">
      <alignment vertical="top" wrapText="1"/>
    </xf>
    <xf numFmtId="164" fontId="5" fillId="0" borderId="20" xfId="0" applyNumberFormat="1" applyFont="1" applyFill="1" applyBorder="1" applyAlignment="1">
      <alignment vertical="top" wrapText="1"/>
    </xf>
    <xf numFmtId="164" fontId="5" fillId="0" borderId="11" xfId="0" applyNumberFormat="1" applyFont="1" applyFill="1" applyBorder="1" applyAlignment="1">
      <alignment vertical="top" wrapText="1"/>
    </xf>
    <xf numFmtId="164" fontId="2" fillId="0" borderId="23" xfId="0" applyNumberFormat="1" applyFont="1" applyFill="1" applyBorder="1" applyAlignment="1">
      <alignment vertical="top" wrapText="1"/>
    </xf>
    <xf numFmtId="49" fontId="2" fillId="0" borderId="23" xfId="0" applyNumberFormat="1" applyFont="1" applyFill="1" applyBorder="1" applyAlignment="1">
      <alignment vertical="top" wrapText="1"/>
    </xf>
    <xf numFmtId="0" fontId="2" fillId="0" borderId="2" xfId="0" applyFont="1" applyFill="1" applyBorder="1" applyAlignment="1">
      <alignment horizontal="right" vertical="top" wrapText="1"/>
    </xf>
    <xf numFmtId="0" fontId="2" fillId="0" borderId="3" xfId="0" applyFont="1" applyFill="1" applyBorder="1" applyAlignment="1">
      <alignment horizontal="left" vertical="top" wrapText="1"/>
    </xf>
    <xf numFmtId="0" fontId="2" fillId="0" borderId="3" xfId="0" applyFont="1" applyFill="1" applyBorder="1" applyAlignment="1">
      <alignment vertical="top" wrapText="1"/>
    </xf>
    <xf numFmtId="0" fontId="2" fillId="0" borderId="7" xfId="0" applyFont="1" applyFill="1" applyBorder="1" applyAlignment="1">
      <alignment vertical="top" wrapText="1"/>
    </xf>
    <xf numFmtId="0" fontId="4" fillId="0" borderId="19" xfId="0" applyFont="1" applyFill="1" applyBorder="1" applyAlignment="1">
      <alignment horizontal="right"/>
    </xf>
    <xf numFmtId="0" fontId="3" fillId="0" borderId="16" xfId="0" applyFont="1" applyFill="1" applyBorder="1" applyAlignment="1">
      <alignment horizontal="left" vertical="top" wrapText="1"/>
    </xf>
    <xf numFmtId="0" fontId="11" fillId="0" borderId="16" xfId="0" applyFont="1" applyBorder="1" applyAlignment="1">
      <alignment vertical="top"/>
    </xf>
    <xf numFmtId="0" fontId="11" fillId="0" borderId="18" xfId="0" applyFont="1" applyBorder="1" applyAlignment="1">
      <alignment vertical="top"/>
    </xf>
    <xf numFmtId="0" fontId="8" fillId="0" borderId="19" xfId="0" applyFont="1" applyBorder="1" applyAlignment="1">
      <alignment horizontal="right"/>
    </xf>
    <xf numFmtId="0" fontId="1" fillId="0" borderId="16" xfId="0" applyFont="1" applyBorder="1" applyAlignment="1">
      <alignment horizontal="center" vertical="top"/>
    </xf>
    <xf numFmtId="0" fontId="4" fillId="0" borderId="8" xfId="0" applyFont="1" applyFill="1" applyBorder="1" applyAlignment="1">
      <alignment horizontal="right"/>
    </xf>
    <xf numFmtId="0" fontId="4" fillId="0" borderId="9" xfId="0" applyFont="1" applyFill="1" applyBorder="1" applyAlignment="1">
      <alignment horizontal="left"/>
    </xf>
    <xf numFmtId="164" fontId="4" fillId="0" borderId="9" xfId="0" applyNumberFormat="1" applyFont="1" applyFill="1" applyBorder="1" applyAlignment="1">
      <alignment horizontal="right" vertical="top"/>
    </xf>
    <xf numFmtId="49" fontId="2" fillId="0" borderId="24" xfId="0" applyNumberFormat="1" applyFont="1" applyFill="1" applyBorder="1" applyAlignment="1">
      <alignment vertical="top" wrapText="1"/>
    </xf>
    <xf numFmtId="49" fontId="2" fillId="0" borderId="40" xfId="0" applyNumberFormat="1" applyFont="1" applyFill="1" applyBorder="1" applyAlignment="1">
      <alignment vertical="top" wrapText="1"/>
    </xf>
    <xf numFmtId="49" fontId="6" fillId="0" borderId="23" xfId="0" applyNumberFormat="1" applyFont="1" applyFill="1" applyBorder="1" applyAlignment="1">
      <alignment vertical="top" wrapText="1"/>
    </xf>
    <xf numFmtId="49" fontId="6" fillId="0" borderId="27" xfId="0" applyNumberFormat="1" applyFont="1" applyFill="1" applyBorder="1" applyAlignment="1">
      <alignment vertical="top" wrapText="1"/>
    </xf>
    <xf numFmtId="0" fontId="3" fillId="0" borderId="0" xfId="0" applyFont="1" applyFill="1" applyBorder="1" applyAlignment="1">
      <alignment horizontal="center" vertical="top" wrapText="1"/>
    </xf>
    <xf numFmtId="164" fontId="1" fillId="0" borderId="0" xfId="0" applyNumberFormat="1" applyFont="1" applyFill="1" applyBorder="1" applyAlignment="1">
      <alignment vertical="top" wrapText="1"/>
    </xf>
    <xf numFmtId="0" fontId="8" fillId="0" borderId="16" xfId="0" applyFont="1" applyBorder="1" applyAlignment="1">
      <alignment vertical="top"/>
    </xf>
    <xf numFmtId="0" fontId="1" fillId="0" borderId="3"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8" fillId="0" borderId="17" xfId="0" applyFont="1" applyBorder="1" applyAlignment="1">
      <alignment vertical="top" wrapText="1"/>
    </xf>
    <xf numFmtId="0" fontId="8" fillId="0" borderId="18" xfId="0" applyFont="1" applyBorder="1" applyAlignment="1">
      <alignment vertical="top" wrapText="1"/>
    </xf>
    <xf numFmtId="164" fontId="2" fillId="0" borderId="24" xfId="0" applyNumberFormat="1" applyFont="1" applyFill="1" applyBorder="1" applyAlignment="1">
      <alignment vertical="top" wrapText="1"/>
    </xf>
    <xf numFmtId="164" fontId="2" fillId="0" borderId="40" xfId="0" applyNumberFormat="1" applyFont="1" applyFill="1" applyBorder="1" applyAlignment="1">
      <alignment vertical="top" wrapText="1"/>
    </xf>
    <xf numFmtId="164" fontId="6" fillId="0" borderId="23" xfId="0" applyNumberFormat="1" applyFont="1" applyFill="1" applyBorder="1" applyAlignment="1">
      <alignment vertical="top" wrapText="1"/>
    </xf>
    <xf numFmtId="164" fontId="6" fillId="0" borderId="27" xfId="0" applyNumberFormat="1" applyFont="1" applyFill="1" applyBorder="1" applyAlignment="1">
      <alignment vertical="top" wrapText="1"/>
    </xf>
    <xf numFmtId="0" fontId="1" fillId="0" borderId="17" xfId="0" applyFont="1" applyBorder="1" applyAlignment="1">
      <alignment horizontal="left" vertical="top" wrapText="1"/>
    </xf>
    <xf numFmtId="0" fontId="4" fillId="0" borderId="17" xfId="0" quotePrefix="1" applyFont="1" applyBorder="1" applyAlignment="1">
      <alignment horizontal="left" vertical="top" wrapText="1"/>
    </xf>
    <xf numFmtId="0" fontId="4" fillId="0" borderId="16" xfId="0" applyFont="1" applyBorder="1" applyAlignment="1">
      <alignment horizontal="right" vertical="top" wrapText="1"/>
    </xf>
    <xf numFmtId="0" fontId="1" fillId="0" borderId="17" xfId="0" applyFont="1" applyBorder="1"/>
    <xf numFmtId="0" fontId="4" fillId="0" borderId="17" xfId="0" quotePrefix="1" applyFont="1" applyBorder="1"/>
    <xf numFmtId="164" fontId="1" fillId="0" borderId="17" xfId="0" applyNumberFormat="1" applyFont="1" applyFill="1" applyBorder="1" applyAlignment="1">
      <alignment horizontal="left"/>
    </xf>
    <xf numFmtId="49" fontId="4" fillId="0" borderId="20" xfId="0" applyNumberFormat="1" applyFont="1" applyFill="1" applyBorder="1" applyAlignment="1">
      <alignment horizontal="left"/>
    </xf>
    <xf numFmtId="0" fontId="1" fillId="0" borderId="16" xfId="0" applyFont="1" applyFill="1" applyBorder="1" applyAlignment="1">
      <alignment horizontal="right" vertical="top"/>
    </xf>
    <xf numFmtId="0" fontId="4" fillId="0" borderId="17" xfId="0" applyFont="1" applyBorder="1"/>
    <xf numFmtId="0" fontId="4" fillId="0" borderId="21" xfId="0" applyFont="1" applyBorder="1" applyAlignment="1">
      <alignment horizontal="right" vertical="top"/>
    </xf>
    <xf numFmtId="0" fontId="4" fillId="0" borderId="21" xfId="0" applyFont="1" applyFill="1" applyBorder="1" applyAlignment="1">
      <alignment horizontal="right" vertical="top"/>
    </xf>
    <xf numFmtId="164" fontId="2" fillId="0" borderId="27" xfId="0" applyNumberFormat="1" applyFont="1" applyFill="1" applyBorder="1" applyAlignment="1">
      <alignment vertical="top" wrapText="1"/>
    </xf>
    <xf numFmtId="0" fontId="1" fillId="0" borderId="18" xfId="0" applyFont="1" applyBorder="1" applyAlignment="1">
      <alignment horizontal="center" vertical="top"/>
    </xf>
    <xf numFmtId="0" fontId="4" fillId="0" borderId="17" xfId="0" applyFont="1" applyFill="1" applyBorder="1" applyAlignment="1">
      <alignment horizontal="right" vertical="top"/>
    </xf>
    <xf numFmtId="0" fontId="2" fillId="0" borderId="16" xfId="0" applyFont="1" applyFill="1" applyBorder="1" applyAlignment="1">
      <alignment horizontal="right" vertical="top" wrapText="1"/>
    </xf>
    <xf numFmtId="0" fontId="5" fillId="0" borderId="16" xfId="0" applyFont="1" applyFill="1" applyBorder="1" applyAlignment="1">
      <alignment horizontal="right" vertical="top" wrapText="1"/>
    </xf>
    <xf numFmtId="0" fontId="5" fillId="0" borderId="17" xfId="0" applyFont="1" applyFill="1" applyBorder="1" applyAlignment="1">
      <alignment horizontal="right" vertical="top" wrapText="1"/>
    </xf>
    <xf numFmtId="0" fontId="5" fillId="0" borderId="18" xfId="0" applyFont="1" applyFill="1" applyBorder="1" applyAlignment="1">
      <alignment horizontal="right" vertical="top" wrapText="1"/>
    </xf>
    <xf numFmtId="0" fontId="10" fillId="0" borderId="16" xfId="0" applyFont="1" applyFill="1" applyBorder="1" applyAlignment="1">
      <alignment horizontal="right" vertical="top" wrapText="1"/>
    </xf>
    <xf numFmtId="0" fontId="10" fillId="0" borderId="17" xfId="0" applyFont="1" applyFill="1" applyBorder="1" applyAlignment="1">
      <alignment horizontal="right" vertical="top" wrapText="1"/>
    </xf>
    <xf numFmtId="0" fontId="10" fillId="0" borderId="18" xfId="0" applyFont="1" applyFill="1" applyBorder="1" applyAlignment="1">
      <alignment horizontal="right" vertical="top" wrapText="1"/>
    </xf>
    <xf numFmtId="0" fontId="6" fillId="0" borderId="31" xfId="0" applyFont="1" applyFill="1" applyBorder="1" applyAlignment="1">
      <alignment horizontal="right" vertical="top" wrapText="1"/>
    </xf>
    <xf numFmtId="164" fontId="6" fillId="0" borderId="31" xfId="0" applyNumberFormat="1" applyFont="1" applyFill="1" applyBorder="1" applyAlignment="1">
      <alignment vertical="top" wrapText="1"/>
    </xf>
    <xf numFmtId="49" fontId="6" fillId="0" borderId="31" xfId="0" applyNumberFormat="1" applyFont="1" applyFill="1" applyBorder="1" applyAlignment="1">
      <alignment vertical="top" wrapText="1"/>
    </xf>
    <xf numFmtId="0" fontId="6" fillId="0" borderId="0" xfId="0" applyFont="1" applyFill="1" applyBorder="1" applyAlignment="1">
      <alignment horizontal="right" vertical="top" wrapText="1"/>
    </xf>
    <xf numFmtId="164" fontId="6"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0" fontId="1" fillId="0" borderId="15" xfId="0" applyFont="1" applyFill="1" applyBorder="1" applyAlignment="1">
      <alignment horizontal="right"/>
    </xf>
    <xf numFmtId="0" fontId="1" fillId="0" borderId="41" xfId="0" applyFont="1" applyFill="1" applyBorder="1"/>
    <xf numFmtId="0" fontId="1" fillId="0" borderId="3" xfId="0" applyFont="1" applyFill="1" applyBorder="1" applyAlignment="1">
      <alignment horizontal="center" vertical="top"/>
    </xf>
    <xf numFmtId="0" fontId="1" fillId="0" borderId="7" xfId="0" applyFont="1" applyFill="1" applyBorder="1" applyAlignment="1">
      <alignment horizontal="center" vertical="top"/>
    </xf>
    <xf numFmtId="0" fontId="4" fillId="0" borderId="17" xfId="0" quotePrefix="1" applyFont="1" applyFill="1" applyBorder="1"/>
    <xf numFmtId="0" fontId="1" fillId="0" borderId="17" xfId="0" applyFont="1" applyBorder="1" applyAlignment="1">
      <alignment horizontal="left"/>
    </xf>
    <xf numFmtId="164" fontId="1" fillId="0" borderId="16" xfId="0" applyNumberFormat="1" applyFont="1" applyBorder="1" applyAlignment="1">
      <alignment horizontal="center" vertical="top"/>
    </xf>
    <xf numFmtId="164" fontId="1" fillId="0" borderId="18" xfId="0" applyNumberFormat="1" applyFont="1" applyBorder="1" applyAlignment="1">
      <alignment horizontal="center" vertical="top"/>
    </xf>
    <xf numFmtId="49" fontId="9" fillId="0" borderId="16" xfId="0" applyNumberFormat="1" applyFont="1" applyFill="1" applyBorder="1" applyAlignment="1">
      <alignment vertical="top" wrapText="1"/>
    </xf>
    <xf numFmtId="164" fontId="10" fillId="0" borderId="17" xfId="0" applyNumberFormat="1" applyFont="1" applyFill="1" applyBorder="1" applyAlignment="1">
      <alignment vertical="top" wrapText="1"/>
    </xf>
    <xf numFmtId="164" fontId="10" fillId="0" borderId="18" xfId="0" applyNumberFormat="1" applyFont="1" applyFill="1" applyBorder="1" applyAlignment="1">
      <alignment vertical="top" wrapText="1"/>
    </xf>
    <xf numFmtId="0" fontId="4" fillId="0" borderId="16" xfId="0" applyFont="1" applyBorder="1" applyAlignment="1">
      <alignment horizontal="left" vertical="top" wrapText="1"/>
    </xf>
    <xf numFmtId="0" fontId="1" fillId="0" borderId="18" xfId="0" applyFont="1" applyFill="1" applyBorder="1" applyAlignment="1">
      <alignment vertical="top"/>
    </xf>
    <xf numFmtId="0" fontId="1" fillId="0" borderId="2" xfId="0" applyFont="1" applyFill="1" applyBorder="1" applyAlignment="1">
      <alignment horizontal="right" vertical="top"/>
    </xf>
    <xf numFmtId="0" fontId="1" fillId="0" borderId="3" xfId="0" applyFont="1" applyFill="1" applyBorder="1" applyAlignment="1">
      <alignment horizontal="left" vertical="top"/>
    </xf>
    <xf numFmtId="0" fontId="1" fillId="0" borderId="3" xfId="0" applyFont="1" applyFill="1" applyBorder="1" applyAlignment="1">
      <alignment horizontal="right" vertical="top"/>
    </xf>
    <xf numFmtId="0" fontId="1" fillId="0" borderId="7" xfId="0" applyFont="1" applyFill="1" applyBorder="1" applyAlignment="1">
      <alignment horizontal="right" vertical="top"/>
    </xf>
    <xf numFmtId="0" fontId="4" fillId="0" borderId="16" xfId="0" quotePrefix="1" applyFont="1" applyFill="1" applyBorder="1" applyAlignment="1">
      <alignment vertical="top"/>
    </xf>
    <xf numFmtId="0" fontId="8" fillId="0" borderId="16" xfId="0" applyFont="1" applyBorder="1" applyAlignment="1">
      <alignment horizontal="left" vertical="top" wrapText="1"/>
    </xf>
    <xf numFmtId="164" fontId="2" fillId="0" borderId="24" xfId="0" applyNumberFormat="1" applyFont="1" applyFill="1" applyBorder="1" applyAlignment="1">
      <alignment horizontal="right" vertical="top" wrapText="1"/>
    </xf>
    <xf numFmtId="164" fontId="6" fillId="0" borderId="23" xfId="0" applyNumberFormat="1" applyFont="1" applyFill="1" applyBorder="1" applyAlignment="1">
      <alignment horizontal="right" vertical="top" wrapText="1"/>
    </xf>
    <xf numFmtId="164" fontId="6" fillId="0" borderId="31"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164" fontId="2" fillId="0" borderId="3" xfId="0" applyNumberFormat="1" applyFont="1" applyFill="1" applyBorder="1" applyAlignment="1">
      <alignment vertical="top" wrapText="1"/>
    </xf>
    <xf numFmtId="164" fontId="2" fillId="0" borderId="7" xfId="0" applyNumberFormat="1" applyFont="1" applyFill="1" applyBorder="1" applyAlignment="1">
      <alignment vertical="top" wrapText="1"/>
    </xf>
    <xf numFmtId="0" fontId="11" fillId="0" borderId="0" xfId="0" applyFont="1" applyFill="1" applyAlignment="1">
      <alignment horizontal="right" vertical="top" wrapText="1"/>
    </xf>
    <xf numFmtId="0" fontId="4"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11" fillId="0" borderId="0" xfId="0" applyFont="1" applyBorder="1" applyAlignment="1">
      <alignment horizontal="center" vertical="top" wrapText="1"/>
    </xf>
    <xf numFmtId="0" fontId="8" fillId="0" borderId="0" xfId="0" applyFont="1" applyAlignment="1">
      <alignment vertical="top" wrapText="1"/>
    </xf>
    <xf numFmtId="164" fontId="1" fillId="0" borderId="16" xfId="0" applyNumberFormat="1" applyFont="1" applyFill="1" applyBorder="1" applyAlignment="1">
      <alignment horizontal="center" vertical="top" wrapText="1"/>
    </xf>
    <xf numFmtId="0" fontId="2" fillId="0" borderId="20" xfId="0" applyFont="1" applyBorder="1" applyAlignment="1">
      <alignment vertical="top" wrapText="1"/>
    </xf>
    <xf numFmtId="0" fontId="1" fillId="0" borderId="21" xfId="0" applyFont="1" applyBorder="1" applyAlignment="1">
      <alignment horizontal="right" vertical="top" wrapText="1"/>
    </xf>
    <xf numFmtId="164" fontId="11" fillId="0" borderId="21" xfId="0" applyNumberFormat="1" applyFont="1" applyBorder="1" applyAlignment="1">
      <alignment horizontal="center" vertical="top" wrapText="1"/>
    </xf>
    <xf numFmtId="49" fontId="11" fillId="0" borderId="21" xfId="0" applyNumberFormat="1" applyFont="1" applyBorder="1" applyAlignment="1">
      <alignment horizontal="center" vertical="top" wrapText="1"/>
    </xf>
    <xf numFmtId="0" fontId="4" fillId="0" borderId="0" xfId="0" applyFont="1" applyAlignment="1">
      <alignment vertical="top" wrapText="1"/>
    </xf>
    <xf numFmtId="0" fontId="8" fillId="0" borderId="0" xfId="0" applyFont="1" applyAlignment="1">
      <alignment horizontal="left" vertical="top" wrapText="1"/>
    </xf>
    <xf numFmtId="164" fontId="8" fillId="0" borderId="16" xfId="0" applyNumberFormat="1" applyFont="1" applyBorder="1" applyAlignment="1">
      <alignment horizontal="right" vertical="top" wrapText="1"/>
    </xf>
    <xf numFmtId="164" fontId="8" fillId="0" borderId="18" xfId="0" applyNumberFormat="1" applyFont="1" applyBorder="1" applyAlignment="1">
      <alignment horizontal="right" vertical="top" wrapText="1"/>
    </xf>
    <xf numFmtId="164" fontId="11" fillId="0" borderId="38" xfId="0" applyNumberFormat="1" applyFont="1" applyBorder="1" applyAlignment="1">
      <alignment horizontal="center" vertical="top" wrapText="1"/>
    </xf>
    <xf numFmtId="0" fontId="9" fillId="0" borderId="16" xfId="0" applyFont="1" applyFill="1" applyBorder="1" applyAlignment="1">
      <alignment horizontal="left" vertical="top" wrapText="1"/>
    </xf>
    <xf numFmtId="0" fontId="9" fillId="0" borderId="16" xfId="0" applyFont="1" applyFill="1" applyBorder="1" applyAlignment="1">
      <alignment horizontal="right" vertical="top" wrapText="1"/>
    </xf>
    <xf numFmtId="0" fontId="9" fillId="0" borderId="18" xfId="0" applyFont="1" applyFill="1" applyBorder="1" applyAlignment="1">
      <alignment horizontal="right" vertical="top" wrapText="1"/>
    </xf>
    <xf numFmtId="49" fontId="10" fillId="0" borderId="16" xfId="0" applyNumberFormat="1" applyFont="1" applyFill="1" applyBorder="1" applyAlignment="1">
      <alignment horizontal="left" vertical="top" wrapText="1"/>
    </xf>
    <xf numFmtId="49" fontId="1" fillId="0" borderId="3" xfId="0" applyNumberFormat="1" applyFont="1" applyBorder="1" applyAlignment="1">
      <alignment vertical="top" wrapText="1"/>
    </xf>
    <xf numFmtId="0" fontId="1" fillId="0" borderId="3" xfId="0" applyNumberFormat="1" applyFont="1" applyBorder="1" applyAlignment="1">
      <alignment horizontal="right" vertical="top" wrapText="1"/>
    </xf>
    <xf numFmtId="0" fontId="1" fillId="0" borderId="7" xfId="0" applyNumberFormat="1" applyFont="1" applyBorder="1" applyAlignment="1">
      <alignment horizontal="right" vertical="top" wrapText="1"/>
    </xf>
    <xf numFmtId="0" fontId="8" fillId="0" borderId="28" xfId="0" applyFont="1" applyBorder="1"/>
    <xf numFmtId="0" fontId="4" fillId="0" borderId="28" xfId="0" applyFont="1" applyBorder="1" applyAlignment="1">
      <alignment horizontal="right" wrapText="1"/>
    </xf>
    <xf numFmtId="0" fontId="4" fillId="0" borderId="28" xfId="0" applyFont="1" applyBorder="1" applyAlignment="1">
      <alignment horizontal="right"/>
    </xf>
    <xf numFmtId="0" fontId="4" fillId="0" borderId="28" xfId="0" applyFont="1" applyFill="1" applyBorder="1" applyAlignment="1">
      <alignment horizontal="right" vertical="top" wrapText="1"/>
    </xf>
    <xf numFmtId="0" fontId="4" fillId="0" borderId="28" xfId="0" applyFont="1" applyBorder="1" applyAlignment="1">
      <alignment horizontal="right" vertical="top"/>
    </xf>
    <xf numFmtId="0" fontId="5" fillId="0" borderId="28" xfId="0" applyFont="1" applyFill="1" applyBorder="1" applyAlignment="1">
      <alignment horizontal="right" vertical="top" wrapText="1"/>
    </xf>
    <xf numFmtId="0" fontId="5" fillId="0" borderId="19" xfId="0" applyFont="1" applyFill="1" applyBorder="1" applyAlignment="1">
      <alignment horizontal="right" vertical="top" wrapText="1"/>
    </xf>
    <xf numFmtId="0" fontId="4" fillId="0" borderId="18" xfId="0" applyFont="1" applyBorder="1" applyAlignment="1">
      <alignment wrapText="1"/>
    </xf>
    <xf numFmtId="0" fontId="4" fillId="0" borderId="18" xfId="0" applyFont="1" applyFill="1" applyBorder="1" applyAlignment="1">
      <alignment wrapText="1"/>
    </xf>
    <xf numFmtId="0" fontId="8" fillId="0" borderId="19" xfId="0" applyFont="1" applyBorder="1"/>
    <xf numFmtId="0" fontId="8" fillId="0" borderId="18" xfId="0" applyFont="1" applyBorder="1"/>
    <xf numFmtId="0" fontId="4" fillId="0" borderId="37" xfId="0" applyFont="1" applyFill="1" applyBorder="1" applyAlignment="1">
      <alignment horizontal="right" vertical="top" wrapText="1"/>
    </xf>
    <xf numFmtId="0" fontId="4" fillId="0" borderId="38" xfId="0" applyFont="1" applyFill="1" applyBorder="1" applyAlignment="1">
      <alignment vertical="top" wrapText="1"/>
    </xf>
    <xf numFmtId="0" fontId="8" fillId="0" borderId="17" xfId="0" applyFont="1" applyBorder="1"/>
    <xf numFmtId="0" fontId="4" fillId="0" borderId="17" xfId="0" applyFont="1" applyBorder="1" applyAlignment="1">
      <alignment wrapText="1"/>
    </xf>
    <xf numFmtId="0" fontId="4" fillId="0" borderId="17" xfId="0" applyFont="1" applyFill="1" applyBorder="1" applyAlignment="1">
      <alignment horizontal="left" vertical="top" wrapText="1"/>
    </xf>
    <xf numFmtId="0" fontId="5" fillId="0" borderId="17" xfId="0" applyFont="1" applyFill="1" applyBorder="1" applyAlignment="1">
      <alignment horizontal="left" vertical="top" wrapText="1"/>
    </xf>
    <xf numFmtId="49" fontId="4" fillId="0" borderId="28" xfId="0" applyNumberFormat="1" applyFont="1" applyFill="1" applyBorder="1" applyAlignment="1">
      <alignment horizontal="right"/>
    </xf>
    <xf numFmtId="0" fontId="10" fillId="0" borderId="19" xfId="0" applyFont="1" applyFill="1" applyBorder="1" applyAlignment="1">
      <alignment horizontal="right" vertical="top" wrapText="1"/>
    </xf>
    <xf numFmtId="0" fontId="4" fillId="0" borderId="17" xfId="0" applyFont="1" applyFill="1" applyBorder="1" applyAlignment="1">
      <alignment wrapText="1"/>
    </xf>
    <xf numFmtId="49" fontId="4" fillId="0" borderId="28" xfId="0" applyNumberFormat="1" applyFont="1" applyFill="1" applyBorder="1" applyAlignment="1">
      <alignment horizontal="right" vertical="top" wrapText="1"/>
    </xf>
    <xf numFmtId="0" fontId="10" fillId="0" borderId="28" xfId="0" applyFont="1" applyFill="1" applyBorder="1" applyAlignment="1">
      <alignment horizontal="righ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right" vertical="center" wrapText="1"/>
    </xf>
    <xf numFmtId="0" fontId="4" fillId="0" borderId="28" xfId="0" applyFont="1" applyFill="1" applyBorder="1" applyAlignment="1">
      <alignment horizontal="right"/>
    </xf>
    <xf numFmtId="0" fontId="4" fillId="0" borderId="35" xfId="0" applyFont="1" applyFill="1" applyBorder="1" applyAlignment="1">
      <alignment horizontal="right" vertical="top" wrapText="1"/>
    </xf>
    <xf numFmtId="0" fontId="4" fillId="0" borderId="10" xfId="0" applyFont="1" applyFill="1" applyBorder="1" applyAlignment="1">
      <alignment vertical="top" wrapText="1"/>
    </xf>
    <xf numFmtId="0" fontId="8" fillId="0" borderId="15" xfId="0" applyFont="1" applyBorder="1" applyAlignment="1">
      <alignment horizontal="center"/>
    </xf>
    <xf numFmtId="0" fontId="8" fillId="0" borderId="26" xfId="0" applyFont="1" applyBorder="1" applyAlignment="1">
      <alignment horizontal="center"/>
    </xf>
    <xf numFmtId="0" fontId="8" fillId="0" borderId="46" xfId="0" applyFont="1" applyBorder="1"/>
    <xf numFmtId="0" fontId="8" fillId="0" borderId="41" xfId="0" applyFont="1" applyBorder="1"/>
    <xf numFmtId="0" fontId="4" fillId="0" borderId="15" xfId="0" applyFont="1" applyBorder="1" applyAlignment="1">
      <alignment horizontal="right"/>
    </xf>
    <xf numFmtId="0" fontId="4" fillId="0" borderId="26" xfId="0" applyFont="1" applyBorder="1" applyAlignment="1">
      <alignment vertical="top" wrapText="1"/>
    </xf>
    <xf numFmtId="0" fontId="5" fillId="0" borderId="15" xfId="0" applyFont="1" applyFill="1" applyBorder="1" applyAlignment="1">
      <alignment horizontal="right" vertical="top" wrapText="1"/>
    </xf>
    <xf numFmtId="0" fontId="4" fillId="0" borderId="26" xfId="0" applyFont="1" applyFill="1" applyBorder="1" applyAlignment="1">
      <alignment horizontal="left" vertical="top" wrapText="1"/>
    </xf>
    <xf numFmtId="0" fontId="4" fillId="0" borderId="46" xfId="0" applyFont="1" applyBorder="1" applyAlignment="1">
      <alignment horizontal="right"/>
    </xf>
    <xf numFmtId="0" fontId="4" fillId="0" borderId="41" xfId="0" applyFont="1" applyBorder="1" applyAlignment="1">
      <alignment vertical="top" wrapText="1"/>
    </xf>
    <xf numFmtId="0" fontId="8" fillId="0" borderId="15" xfId="0" applyFont="1" applyBorder="1"/>
    <xf numFmtId="0" fontId="8" fillId="0" borderId="26" xfId="0" applyFont="1" applyBorder="1"/>
    <xf numFmtId="0" fontId="4" fillId="0" borderId="46" xfId="0" applyFont="1" applyFill="1" applyBorder="1" applyAlignment="1">
      <alignment horizontal="right" vertical="top" wrapText="1"/>
    </xf>
    <xf numFmtId="0" fontId="4" fillId="0" borderId="8" xfId="0" applyFont="1" applyFill="1" applyBorder="1" applyAlignment="1">
      <alignment horizontal="right" vertical="center"/>
    </xf>
    <xf numFmtId="0" fontId="4" fillId="0" borderId="11" xfId="0" applyFont="1" applyBorder="1" applyAlignment="1">
      <alignment wrapText="1"/>
    </xf>
    <xf numFmtId="0" fontId="4" fillId="0" borderId="49" xfId="0" applyFont="1" applyFill="1" applyBorder="1" applyAlignment="1">
      <alignment horizontal="right" vertical="center"/>
    </xf>
    <xf numFmtId="0" fontId="4" fillId="0" borderId="20" xfId="0" applyFont="1" applyBorder="1" applyAlignment="1">
      <alignment wrapText="1"/>
    </xf>
    <xf numFmtId="0" fontId="4" fillId="0" borderId="49" xfId="0" applyFont="1" applyFill="1" applyBorder="1" applyAlignment="1">
      <alignment horizontal="right" vertical="center" wrapText="1"/>
    </xf>
    <xf numFmtId="0" fontId="8" fillId="0" borderId="49" xfId="0" applyFont="1" applyBorder="1"/>
    <xf numFmtId="0" fontId="8" fillId="0" borderId="20" xfId="0" applyFont="1" applyBorder="1"/>
    <xf numFmtId="0" fontId="4" fillId="0" borderId="15" xfId="0" applyFont="1" applyFill="1" applyBorder="1" applyAlignment="1">
      <alignment horizontal="right" vertical="top" wrapText="1"/>
    </xf>
    <xf numFmtId="0" fontId="4" fillId="0" borderId="41" xfId="0" applyFont="1" applyFill="1" applyBorder="1" applyAlignment="1">
      <alignment horizontal="left" vertical="top" wrapText="1"/>
    </xf>
    <xf numFmtId="0" fontId="4" fillId="0" borderId="15" xfId="0" applyFont="1" applyBorder="1" applyAlignment="1">
      <alignment horizontal="right" vertical="top"/>
    </xf>
    <xf numFmtId="0" fontId="4" fillId="0" borderId="46" xfId="0" applyFont="1" applyBorder="1" applyAlignment="1">
      <alignment horizontal="right" vertical="top" wrapText="1"/>
    </xf>
    <xf numFmtId="0" fontId="8" fillId="0" borderId="46" xfId="0" applyFont="1" applyBorder="1" applyAlignment="1">
      <alignment horizontal="right" vertical="top" wrapText="1"/>
    </xf>
    <xf numFmtId="0" fontId="4" fillId="0" borderId="46" xfId="0" applyFont="1" applyFill="1" applyBorder="1" applyAlignment="1">
      <alignment horizontal="right"/>
    </xf>
    <xf numFmtId="0" fontId="4" fillId="0" borderId="41" xfId="0" applyFont="1" applyFill="1" applyBorder="1" applyAlignment="1">
      <alignment wrapText="1"/>
    </xf>
    <xf numFmtId="0" fontId="4" fillId="0" borderId="15" xfId="0" applyFont="1" applyFill="1" applyBorder="1" applyAlignment="1">
      <alignment horizontal="right" vertical="top"/>
    </xf>
    <xf numFmtId="0" fontId="4" fillId="0" borderId="26" xfId="0" applyFont="1" applyFill="1" applyBorder="1" applyAlignment="1">
      <alignment vertical="top" wrapText="1"/>
    </xf>
    <xf numFmtId="0" fontId="5" fillId="0" borderId="46" xfId="0" applyFont="1" applyFill="1" applyBorder="1" applyAlignment="1">
      <alignment horizontal="right" vertical="top" wrapText="1"/>
    </xf>
    <xf numFmtId="0" fontId="4" fillId="0" borderId="19" xfId="0" applyFont="1" applyBorder="1" applyAlignment="1">
      <alignment horizontal="right" vertical="center"/>
    </xf>
    <xf numFmtId="0" fontId="4" fillId="0" borderId="16" xfId="0" applyFont="1" applyBorder="1" applyAlignment="1">
      <alignment horizontal="center" vertical="center"/>
    </xf>
    <xf numFmtId="165" fontId="4" fillId="0" borderId="18" xfId="0" applyNumberFormat="1" applyFont="1" applyBorder="1" applyAlignment="1">
      <alignment horizontal="right" vertical="top" wrapText="1"/>
    </xf>
    <xf numFmtId="0" fontId="4" fillId="0" borderId="19" xfId="0" applyFont="1" applyBorder="1"/>
    <xf numFmtId="0" fontId="4" fillId="0" borderId="16" xfId="0" applyFont="1" applyBorder="1" applyAlignment="1">
      <alignment horizontal="center" wrapText="1"/>
    </xf>
    <xf numFmtId="165" fontId="4" fillId="0" borderId="18" xfId="0" applyNumberFormat="1" applyFont="1" applyFill="1" applyBorder="1"/>
    <xf numFmtId="165" fontId="4" fillId="0" borderId="18" xfId="0" applyNumberFormat="1" applyFont="1" applyBorder="1"/>
    <xf numFmtId="0" fontId="4" fillId="0" borderId="16" xfId="0" applyFont="1" applyFill="1" applyBorder="1"/>
    <xf numFmtId="0" fontId="4" fillId="0" borderId="9" xfId="0" applyFont="1" applyBorder="1" applyAlignment="1">
      <alignment horizontal="center" wrapText="1"/>
    </xf>
    <xf numFmtId="49" fontId="12" fillId="0" borderId="9" xfId="0" applyNumberFormat="1" applyFont="1" applyBorder="1" applyAlignment="1">
      <alignment horizontal="right"/>
    </xf>
    <xf numFmtId="0" fontId="4" fillId="0" borderId="9" xfId="0" applyFont="1" applyBorder="1"/>
    <xf numFmtId="165" fontId="4" fillId="0" borderId="11" xfId="0" applyNumberFormat="1" applyFont="1" applyFill="1" applyBorder="1" applyAlignment="1">
      <alignment horizontal="right"/>
    </xf>
    <xf numFmtId="165" fontId="2" fillId="0" borderId="50" xfId="0" applyNumberFormat="1" applyFont="1" applyBorder="1"/>
    <xf numFmtId="165" fontId="2" fillId="0" borderId="51" xfId="0" applyNumberFormat="1" applyFont="1" applyFill="1" applyBorder="1"/>
    <xf numFmtId="0" fontId="2" fillId="0" borderId="0" xfId="0" applyFont="1" applyBorder="1" applyAlignment="1">
      <alignment horizontal="right"/>
    </xf>
    <xf numFmtId="165" fontId="2" fillId="0" borderId="0" xfId="0" applyNumberFormat="1" applyFont="1" applyFill="1" applyBorder="1"/>
    <xf numFmtId="0" fontId="14" fillId="0" borderId="0" xfId="0" applyFont="1"/>
    <xf numFmtId="165" fontId="14" fillId="0" borderId="0" xfId="0" applyNumberFormat="1" applyFont="1"/>
    <xf numFmtId="165" fontId="0" fillId="0" borderId="0" xfId="0" applyNumberFormat="1"/>
    <xf numFmtId="0" fontId="1" fillId="0" borderId="16" xfId="0" applyFont="1" applyBorder="1" applyAlignment="1">
      <alignment horizontal="right" vertical="top" wrapText="1"/>
    </xf>
    <xf numFmtId="0" fontId="4" fillId="0" borderId="16" xfId="0" applyFont="1" applyFill="1" applyBorder="1" applyAlignment="1">
      <alignment horizontal="right" vertical="top" wrapText="1"/>
    </xf>
    <xf numFmtId="0" fontId="4" fillId="0" borderId="17" xfId="0" applyFont="1" applyFill="1" applyBorder="1" applyAlignment="1">
      <alignment horizontal="right" vertical="top" wrapText="1"/>
    </xf>
    <xf numFmtId="0" fontId="4" fillId="0" borderId="18" xfId="0" applyFont="1" applyFill="1" applyBorder="1" applyAlignment="1">
      <alignment horizontal="right" vertical="top" wrapText="1"/>
    </xf>
    <xf numFmtId="49" fontId="2" fillId="0" borderId="16" xfId="0" applyNumberFormat="1" applyFont="1" applyFill="1" applyBorder="1" applyAlignment="1">
      <alignment horizontal="right" vertical="top" wrapText="1"/>
    </xf>
    <xf numFmtId="0" fontId="10" fillId="0" borderId="16" xfId="0" applyFont="1" applyBorder="1" applyAlignment="1">
      <alignment vertical="top" wrapText="1"/>
    </xf>
    <xf numFmtId="0" fontId="10" fillId="0" borderId="18" xfId="0" applyFont="1" applyBorder="1" applyAlignment="1">
      <alignment vertical="top" wrapText="1"/>
    </xf>
    <xf numFmtId="0" fontId="9" fillId="0" borderId="8" xfId="0" applyFont="1" applyFill="1" applyBorder="1" applyAlignment="1">
      <alignment horizontal="right" vertical="top" wrapText="1"/>
    </xf>
    <xf numFmtId="0" fontId="8" fillId="0" borderId="9" xfId="0" quotePrefix="1" applyFont="1" applyBorder="1" applyAlignment="1">
      <alignment vertical="top" wrapText="1"/>
    </xf>
    <xf numFmtId="0" fontId="8" fillId="0" borderId="9" xfId="0" applyFont="1" applyBorder="1" applyAlignment="1">
      <alignment vertical="top" wrapText="1"/>
    </xf>
    <xf numFmtId="0" fontId="10" fillId="0" borderId="9" xfId="0" applyFont="1" applyFill="1" applyBorder="1" applyAlignment="1">
      <alignment vertical="top" wrapText="1"/>
    </xf>
    <xf numFmtId="0" fontId="10" fillId="0" borderId="9" xfId="0" applyFont="1" applyBorder="1" applyAlignment="1">
      <alignment vertical="top" wrapText="1"/>
    </xf>
    <xf numFmtId="0" fontId="10" fillId="0" borderId="11" xfId="0" applyFont="1" applyBorder="1" applyAlignment="1">
      <alignment vertical="top" wrapText="1"/>
    </xf>
    <xf numFmtId="0" fontId="15" fillId="0" borderId="16" xfId="0" applyFont="1" applyBorder="1" applyAlignment="1">
      <alignment horizontal="right" vertical="top" wrapText="1"/>
    </xf>
    <xf numFmtId="49" fontId="9" fillId="0" borderId="16" xfId="0" applyNumberFormat="1" applyFont="1" applyFill="1" applyBorder="1" applyAlignment="1">
      <alignment horizontal="left" vertical="top" wrapText="1"/>
    </xf>
    <xf numFmtId="0" fontId="1" fillId="0" borderId="8" xfId="0" applyFont="1" applyFill="1" applyBorder="1" applyAlignment="1">
      <alignment horizontal="right" vertical="center" wrapText="1"/>
    </xf>
    <xf numFmtId="0" fontId="4" fillId="0" borderId="9" xfId="0" quotePrefix="1" applyFont="1" applyBorder="1"/>
    <xf numFmtId="0" fontId="4" fillId="0" borderId="9" xfId="0" applyFont="1" applyBorder="1" applyAlignment="1">
      <alignment horizontal="right"/>
    </xf>
    <xf numFmtId="0" fontId="4" fillId="0" borderId="9"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11" xfId="0" applyFont="1" applyFill="1" applyBorder="1" applyAlignment="1">
      <alignment horizontal="right" vertical="center"/>
    </xf>
    <xf numFmtId="49" fontId="1" fillId="0" borderId="19" xfId="0" applyNumberFormat="1" applyFont="1" applyFill="1" applyBorder="1" applyAlignment="1">
      <alignment horizontal="right"/>
    </xf>
    <xf numFmtId="0" fontId="1" fillId="0" borderId="16" xfId="0" applyFont="1" applyFill="1" applyBorder="1"/>
    <xf numFmtId="0" fontId="4" fillId="0" borderId="9" xfId="0" applyNumberFormat="1" applyFont="1" applyBorder="1" applyAlignment="1">
      <alignment horizontal="right"/>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11" xfId="0" applyNumberFormat="1" applyFont="1" applyFill="1" applyBorder="1" applyAlignment="1">
      <alignment horizontal="right" vertical="center"/>
    </xf>
    <xf numFmtId="0" fontId="11" fillId="0" borderId="19" xfId="0" applyFont="1" applyBorder="1"/>
    <xf numFmtId="0" fontId="9" fillId="0" borderId="16" xfId="0" applyFont="1" applyFill="1" applyBorder="1" applyAlignment="1">
      <alignment vertical="top" wrapText="1"/>
    </xf>
    <xf numFmtId="0" fontId="10" fillId="0" borderId="16" xfId="0" applyFont="1" applyFill="1" applyBorder="1" applyAlignment="1">
      <alignment horizontal="left" vertical="top" wrapText="1"/>
    </xf>
    <xf numFmtId="0" fontId="4" fillId="0" borderId="17" xfId="0" applyFont="1" applyFill="1" applyBorder="1"/>
    <xf numFmtId="0" fontId="4" fillId="0" borderId="18" xfId="0" applyFont="1" applyFill="1" applyBorder="1"/>
    <xf numFmtId="0" fontId="4" fillId="0" borderId="52" xfId="0" applyNumberFormat="1" applyFont="1" applyFill="1" applyBorder="1" applyAlignment="1">
      <alignment horizontal="right" vertical="top" wrapText="1"/>
    </xf>
    <xf numFmtId="0" fontId="4" fillId="0" borderId="19" xfId="0" applyFont="1" applyBorder="1" applyAlignment="1">
      <alignment horizontal="right" vertical="top" wrapText="1"/>
    </xf>
    <xf numFmtId="0" fontId="4" fillId="0" borderId="17" xfId="0" applyFont="1" applyBorder="1" applyAlignment="1">
      <alignment horizontal="right" vertical="top" wrapText="1"/>
    </xf>
    <xf numFmtId="0" fontId="4" fillId="0" borderId="18" xfId="0" applyFont="1" applyBorder="1" applyAlignment="1">
      <alignment horizontal="right" vertical="top" wrapText="1"/>
    </xf>
    <xf numFmtId="49" fontId="2" fillId="0" borderId="16" xfId="0" applyNumberFormat="1" applyFont="1" applyFill="1" applyBorder="1" applyAlignment="1">
      <alignment vertical="top" wrapText="1"/>
    </xf>
    <xf numFmtId="0" fontId="4" fillId="0" borderId="28" xfId="0" applyFont="1" applyBorder="1" applyAlignment="1">
      <alignment vertical="top" wrapText="1"/>
    </xf>
    <xf numFmtId="0" fontId="4" fillId="0" borderId="16" xfId="0" quotePrefix="1" applyFont="1" applyFill="1" applyBorder="1" applyAlignment="1">
      <alignment vertical="top" wrapText="1"/>
    </xf>
    <xf numFmtId="0" fontId="1" fillId="0" borderId="18" xfId="0" applyFont="1" applyBorder="1" applyAlignment="1">
      <alignment horizontal="right" vertical="top" wrapText="1"/>
    </xf>
    <xf numFmtId="49" fontId="4" fillId="0" borderId="17" xfId="0" applyNumberFormat="1" applyFont="1" applyBorder="1" applyAlignment="1">
      <alignment vertical="top" wrapText="1"/>
    </xf>
    <xf numFmtId="0" fontId="15" fillId="0" borderId="16" xfId="0" applyFont="1" applyBorder="1"/>
    <xf numFmtId="165" fontId="15" fillId="0" borderId="18" xfId="0" applyNumberFormat="1" applyFont="1" applyFill="1" applyBorder="1"/>
    <xf numFmtId="165" fontId="15" fillId="0" borderId="18" xfId="0" applyNumberFormat="1" applyFont="1" applyBorder="1"/>
    <xf numFmtId="0" fontId="15" fillId="0" borderId="16" xfId="0" applyFont="1" applyFill="1" applyBorder="1"/>
    <xf numFmtId="49" fontId="16" fillId="0" borderId="9" xfId="0" applyNumberFormat="1" applyFont="1" applyBorder="1" applyAlignment="1">
      <alignment horizontal="right"/>
    </xf>
    <xf numFmtId="0" fontId="15" fillId="0" borderId="9" xfId="0" applyFont="1" applyBorder="1"/>
    <xf numFmtId="165" fontId="15" fillId="0" borderId="11" xfId="0" applyNumberFormat="1" applyFont="1" applyFill="1" applyBorder="1" applyAlignment="1">
      <alignment horizontal="right"/>
    </xf>
    <xf numFmtId="165" fontId="15" fillId="0" borderId="18" xfId="0" applyNumberFormat="1" applyFont="1" applyBorder="1" applyAlignment="1">
      <alignment horizontal="right" vertical="top" wrapText="1"/>
    </xf>
    <xf numFmtId="166" fontId="15" fillId="0" borderId="18" xfId="0" applyNumberFormat="1" applyFont="1" applyBorder="1"/>
    <xf numFmtId="49" fontId="16" fillId="0" borderId="16" xfId="0" applyNumberFormat="1" applyFont="1" applyBorder="1" applyAlignment="1">
      <alignment horizontal="right"/>
    </xf>
    <xf numFmtId="1" fontId="1" fillId="0" borderId="0" xfId="0" applyNumberFormat="1" applyFont="1" applyFill="1" applyBorder="1" applyAlignment="1">
      <alignment horizontal="right" vertical="top" wrapText="1"/>
    </xf>
    <xf numFmtId="0" fontId="1" fillId="0" borderId="19" xfId="0" applyFont="1" applyFill="1" applyBorder="1" applyAlignment="1">
      <alignment horizontal="right" wrapText="1"/>
    </xf>
    <xf numFmtId="0" fontId="8" fillId="0" borderId="19" xfId="0" applyFont="1" applyFill="1" applyBorder="1" applyAlignment="1">
      <alignment horizontal="right" wrapText="1"/>
    </xf>
    <xf numFmtId="0" fontId="1" fillId="0" borderId="16" xfId="0" applyFont="1" applyFill="1" applyBorder="1" applyAlignment="1">
      <alignment horizontal="right" wrapText="1"/>
    </xf>
    <xf numFmtId="0" fontId="11" fillId="0" borderId="19" xfId="0" applyFont="1" applyFill="1" applyBorder="1" applyAlignment="1">
      <alignment horizontal="right"/>
    </xf>
    <xf numFmtId="0" fontId="8" fillId="0" borderId="19" xfId="0" applyFont="1" applyFill="1" applyBorder="1" applyAlignment="1">
      <alignment horizontal="right"/>
    </xf>
    <xf numFmtId="0" fontId="11" fillId="0" borderId="2" xfId="0" applyFont="1" applyFill="1" applyBorder="1" applyAlignment="1">
      <alignment horizontal="right" vertical="top" wrapText="1"/>
    </xf>
    <xf numFmtId="0" fontId="11" fillId="0" borderId="19" xfId="0" applyFont="1" applyFill="1" applyBorder="1" applyAlignment="1">
      <alignment horizontal="right" vertical="top" wrapText="1"/>
    </xf>
    <xf numFmtId="0" fontId="1" fillId="0" borderId="16" xfId="0" applyFont="1" applyFill="1" applyBorder="1" applyAlignment="1">
      <alignment horizontal="right"/>
    </xf>
    <xf numFmtId="0" fontId="8" fillId="0" borderId="19" xfId="0" applyFont="1" applyFill="1" applyBorder="1" applyAlignment="1">
      <alignment horizontal="right" vertical="top" wrapText="1"/>
    </xf>
    <xf numFmtId="0" fontId="11" fillId="0" borderId="37" xfId="0" applyFont="1" applyFill="1" applyBorder="1" applyAlignment="1">
      <alignment horizontal="right" vertical="top" wrapText="1"/>
    </xf>
    <xf numFmtId="164" fontId="4" fillId="0" borderId="17" xfId="0" applyNumberFormat="1" applyFont="1" applyFill="1" applyBorder="1" applyAlignment="1">
      <alignment vertical="top" wrapText="1"/>
    </xf>
    <xf numFmtId="0" fontId="2" fillId="0" borderId="18" xfId="0" applyFont="1" applyFill="1" applyBorder="1" applyAlignment="1">
      <alignment horizontal="right" vertical="top" wrapText="1"/>
    </xf>
    <xf numFmtId="0" fontId="3" fillId="0" borderId="3" xfId="0" applyFont="1" applyBorder="1" applyAlignment="1">
      <alignment vertical="top" wrapText="1"/>
    </xf>
    <xf numFmtId="0" fontId="3" fillId="0" borderId="16" xfId="0" applyFont="1" applyBorder="1" applyAlignment="1">
      <alignment wrapText="1"/>
    </xf>
    <xf numFmtId="0" fontId="4" fillId="0" borderId="16" xfId="0" applyFont="1" applyBorder="1" applyAlignment="1">
      <alignment wrapText="1"/>
    </xf>
    <xf numFmtId="0" fontId="4" fillId="0" borderId="9" xfId="0" applyFont="1" applyFill="1" applyBorder="1" applyAlignment="1">
      <alignment vertical="top" wrapText="1"/>
    </xf>
    <xf numFmtId="0" fontId="3" fillId="0" borderId="16" xfId="0" applyFont="1" applyFill="1" applyBorder="1" applyAlignment="1">
      <alignment wrapText="1"/>
    </xf>
    <xf numFmtId="0" fontId="4" fillId="0" borderId="16" xfId="0" applyFont="1" applyFill="1" applyBorder="1" applyAlignment="1">
      <alignment wrapText="1"/>
    </xf>
    <xf numFmtId="0" fontId="3" fillId="0" borderId="3" xfId="0" applyFont="1" applyFill="1" applyBorder="1" applyAlignment="1">
      <alignment horizontal="left" vertical="top" wrapText="1"/>
    </xf>
    <xf numFmtId="0" fontId="7" fillId="0" borderId="16" xfId="0" applyFont="1" applyFill="1" applyBorder="1" applyAlignment="1">
      <alignment horizontal="left" vertical="top" wrapText="1"/>
    </xf>
    <xf numFmtId="0" fontId="3" fillId="0" borderId="25" xfId="0" applyFont="1" applyBorder="1" applyAlignment="1">
      <alignment vertical="top" wrapText="1"/>
    </xf>
    <xf numFmtId="0" fontId="4" fillId="0" borderId="9" xfId="0" applyFont="1" applyBorder="1" applyAlignment="1">
      <alignment wrapText="1"/>
    </xf>
    <xf numFmtId="0" fontId="3" fillId="0" borderId="25" xfId="0" applyFont="1" applyFill="1" applyBorder="1" applyAlignment="1">
      <alignment horizontal="left" vertical="top" wrapText="1"/>
    </xf>
    <xf numFmtId="0" fontId="3" fillId="0" borderId="6" xfId="0" applyFont="1" applyBorder="1" applyAlignment="1">
      <alignment vertical="top" wrapText="1"/>
    </xf>
    <xf numFmtId="0" fontId="3" fillId="0" borderId="25" xfId="0" applyFont="1" applyFill="1" applyBorder="1" applyAlignment="1">
      <alignment wrapText="1"/>
    </xf>
    <xf numFmtId="0" fontId="3" fillId="0" borderId="28" xfId="0" applyFont="1" applyBorder="1" applyAlignment="1">
      <alignment vertical="top" wrapText="1"/>
    </xf>
    <xf numFmtId="0" fontId="3" fillId="0" borderId="3" xfId="0" applyFont="1" applyFill="1" applyBorder="1" applyAlignment="1">
      <alignment vertical="top" wrapText="1"/>
    </xf>
    <xf numFmtId="0" fontId="4" fillId="0" borderId="9" xfId="0" applyFont="1" applyFill="1" applyBorder="1" applyAlignment="1">
      <alignment horizontal="left" vertical="top" wrapText="1"/>
    </xf>
    <xf numFmtId="49" fontId="4" fillId="0" borderId="9" xfId="0" applyNumberFormat="1" applyFont="1" applyBorder="1" applyAlignment="1">
      <alignment vertical="top" wrapText="1"/>
    </xf>
    <xf numFmtId="0" fontId="8" fillId="0" borderId="0" xfId="0" applyFont="1" applyAlignment="1">
      <alignment wrapText="1"/>
    </xf>
    <xf numFmtId="0" fontId="8" fillId="0" borderId="0" xfId="0" applyFont="1" applyAlignment="1">
      <alignment horizontal="left" wrapText="1"/>
    </xf>
    <xf numFmtId="0" fontId="8" fillId="0" borderId="0" xfId="0" applyFont="1" applyBorder="1" applyAlignment="1">
      <alignment vertical="center"/>
    </xf>
    <xf numFmtId="0" fontId="18" fillId="0" borderId="0" xfId="0" applyFont="1" applyBorder="1" applyAlignment="1">
      <alignment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2" fontId="8" fillId="0" borderId="16" xfId="0" applyNumberFormat="1" applyFont="1" applyBorder="1" applyAlignment="1">
      <alignment horizontal="right"/>
    </xf>
    <xf numFmtId="2" fontId="8" fillId="0" borderId="18" xfId="0" applyNumberFormat="1" applyFont="1" applyBorder="1" applyAlignment="1">
      <alignment horizontal="right"/>
    </xf>
    <xf numFmtId="2" fontId="8" fillId="0" borderId="0" xfId="0" applyNumberFormat="1" applyFont="1" applyBorder="1" applyAlignment="1"/>
    <xf numFmtId="0" fontId="8" fillId="0" borderId="0" xfId="0" applyFont="1" applyBorder="1" applyAlignment="1"/>
    <xf numFmtId="0" fontId="8" fillId="0" borderId="21" xfId="0" applyFont="1" applyBorder="1"/>
    <xf numFmtId="0" fontId="8" fillId="0" borderId="38" xfId="0" applyFont="1" applyBorder="1"/>
    <xf numFmtId="0" fontId="8" fillId="0" borderId="23" xfId="0" applyFont="1" applyBorder="1" applyAlignment="1"/>
    <xf numFmtId="2" fontId="8" fillId="0" borderId="27" xfId="0" applyNumberFormat="1" applyFont="1" applyBorder="1" applyAlignment="1"/>
    <xf numFmtId="0" fontId="8" fillId="0" borderId="0" xfId="0" applyFont="1" applyAlignment="1"/>
    <xf numFmtId="0" fontId="19" fillId="0" borderId="37"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48" xfId="0" applyFont="1" applyBorder="1" applyAlignment="1">
      <alignment horizontal="center" vertical="center"/>
    </xf>
    <xf numFmtId="0" fontId="8" fillId="0" borderId="0" xfId="0" applyFont="1" applyAlignment="1">
      <alignment horizontal="center"/>
    </xf>
    <xf numFmtId="0" fontId="8" fillId="0" borderId="0" xfId="0" applyFont="1"/>
    <xf numFmtId="2" fontId="8" fillId="0" borderId="21" xfId="0" applyNumberFormat="1" applyFont="1" applyBorder="1" applyAlignment="1">
      <alignment horizontal="right"/>
    </xf>
    <xf numFmtId="2" fontId="8" fillId="0" borderId="38" xfId="0" applyNumberFormat="1" applyFont="1" applyBorder="1" applyAlignment="1">
      <alignment horizontal="right"/>
    </xf>
    <xf numFmtId="0" fontId="0" fillId="0" borderId="0" xfId="0" applyFill="1"/>
    <xf numFmtId="0" fontId="8" fillId="0" borderId="0" xfId="0" applyFont="1" applyAlignment="1">
      <alignment vertical="top"/>
    </xf>
    <xf numFmtId="0" fontId="8" fillId="0" borderId="0" xfId="0" applyFont="1" applyAlignment="1">
      <alignment horizontal="left"/>
    </xf>
    <xf numFmtId="0" fontId="8" fillId="0" borderId="0" xfId="0" applyFont="1" applyFill="1"/>
    <xf numFmtId="0" fontId="10" fillId="0" borderId="0" xfId="0" applyFont="1"/>
    <xf numFmtId="0" fontId="10" fillId="0" borderId="16" xfId="0" applyFont="1" applyBorder="1" applyAlignment="1">
      <alignment horizontal="center"/>
    </xf>
    <xf numFmtId="0" fontId="10" fillId="0" borderId="18" xfId="0" applyFont="1" applyBorder="1" applyAlignment="1">
      <alignment horizontal="center"/>
    </xf>
    <xf numFmtId="0" fontId="10" fillId="0" borderId="16" xfId="0" applyFont="1" applyBorder="1" applyAlignment="1">
      <alignment horizontal="right"/>
    </xf>
    <xf numFmtId="0" fontId="10" fillId="0" borderId="18" xfId="0" applyFont="1" applyBorder="1" applyAlignment="1">
      <alignment horizontal="right"/>
    </xf>
    <xf numFmtId="0" fontId="10" fillId="0" borderId="9" xfId="0" applyFont="1" applyBorder="1" applyAlignment="1">
      <alignment horizontal="right"/>
    </xf>
    <xf numFmtId="0" fontId="10" fillId="0" borderId="11" xfId="0" applyFont="1" applyBorder="1" applyAlignment="1">
      <alignment horizontal="right"/>
    </xf>
    <xf numFmtId="0" fontId="10" fillId="0" borderId="23" xfId="0" applyFont="1" applyBorder="1"/>
    <xf numFmtId="0" fontId="10" fillId="0" borderId="27" xfId="0" applyFont="1" applyBorder="1" applyAlignment="1">
      <alignment horizontal="right"/>
    </xf>
    <xf numFmtId="0" fontId="23" fillId="0" borderId="8" xfId="0" applyFont="1" applyBorder="1" applyAlignment="1">
      <alignment horizontal="center" wrapText="1"/>
    </xf>
    <xf numFmtId="0" fontId="23" fillId="0" borderId="9" xfId="0" applyFont="1" applyBorder="1" applyAlignment="1">
      <alignment horizontal="center" wrapText="1"/>
    </xf>
    <xf numFmtId="0" fontId="10" fillId="0" borderId="47" xfId="0" applyFont="1" applyBorder="1" applyAlignment="1">
      <alignment horizontal="center"/>
    </xf>
    <xf numFmtId="0" fontId="10" fillId="0" borderId="23" xfId="0" applyFont="1" applyBorder="1" applyAlignment="1">
      <alignment horizontal="center"/>
    </xf>
    <xf numFmtId="0" fontId="10" fillId="0" borderId="0" xfId="0" applyFont="1" applyFill="1" applyAlignment="1">
      <alignment wrapText="1"/>
    </xf>
    <xf numFmtId="0" fontId="0" fillId="0" borderId="0" xfId="0" applyBorder="1" applyAlignment="1">
      <alignment vertical="center"/>
    </xf>
    <xf numFmtId="0" fontId="24" fillId="0" borderId="0" xfId="0" applyFont="1"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2" fontId="0" fillId="0" borderId="16" xfId="0" applyNumberFormat="1" applyBorder="1" applyAlignment="1">
      <alignment horizontal="right"/>
    </xf>
    <xf numFmtId="2" fontId="0" fillId="0" borderId="18" xfId="0" applyNumberFormat="1" applyBorder="1" applyAlignment="1">
      <alignment horizontal="right"/>
    </xf>
    <xf numFmtId="2" fontId="0" fillId="0" borderId="0" xfId="0" applyNumberFormat="1" applyBorder="1" applyAlignment="1"/>
    <xf numFmtId="0" fontId="0" fillId="0" borderId="16" xfId="0" applyBorder="1"/>
    <xf numFmtId="0" fontId="0" fillId="0" borderId="18" xfId="0" applyBorder="1"/>
    <xf numFmtId="0" fontId="0" fillId="0" borderId="21" xfId="0" applyBorder="1"/>
    <xf numFmtId="0" fontId="0" fillId="0" borderId="38" xfId="0" applyBorder="1"/>
    <xf numFmtId="0" fontId="0" fillId="0" borderId="23" xfId="0" applyBorder="1" applyAlignment="1"/>
    <xf numFmtId="2" fontId="0" fillId="0" borderId="27" xfId="0" applyNumberFormat="1" applyBorder="1" applyAlignment="1"/>
    <xf numFmtId="0" fontId="0" fillId="0" borderId="0" xfId="0" applyBorder="1" applyAlignment="1"/>
    <xf numFmtId="0" fontId="0" fillId="0" borderId="0" xfId="0" applyAlignment="1"/>
    <xf numFmtId="0" fontId="25" fillId="0" borderId="37" xfId="0" applyFont="1" applyBorder="1" applyAlignment="1">
      <alignment horizontal="center" vertical="center" wrapText="1"/>
    </xf>
    <xf numFmtId="0" fontId="25" fillId="0" borderId="21" xfId="0" applyFont="1" applyBorder="1" applyAlignment="1">
      <alignment horizontal="center" vertical="center" wrapText="1"/>
    </xf>
    <xf numFmtId="0" fontId="26" fillId="0" borderId="47" xfId="0" applyFont="1" applyBorder="1" applyAlignment="1">
      <alignment horizontal="center" vertical="center"/>
    </xf>
    <xf numFmtId="0" fontId="26" fillId="0" borderId="23" xfId="0" applyFont="1" applyBorder="1" applyAlignment="1">
      <alignment horizontal="center" vertical="center"/>
    </xf>
    <xf numFmtId="0" fontId="0" fillId="0" borderId="0" xfId="0" applyAlignment="1">
      <alignment horizontal="center"/>
    </xf>
    <xf numFmtId="0" fontId="8" fillId="0" borderId="0" xfId="0" applyFont="1" applyBorder="1"/>
    <xf numFmtId="0" fontId="8" fillId="0" borderId="0" xfId="0" applyFont="1" applyBorder="1" applyAlignment="1">
      <alignment horizontal="center"/>
    </xf>
    <xf numFmtId="0" fontId="9" fillId="0" borderId="0" xfId="0" applyFont="1" applyBorder="1"/>
    <xf numFmtId="0" fontId="10" fillId="0" borderId="0" xfId="0" applyFont="1" applyBorder="1"/>
    <xf numFmtId="0" fontId="19" fillId="0" borderId="37" xfId="0" applyFont="1" applyBorder="1" applyAlignment="1">
      <alignment horizontal="center" vertical="top" wrapText="1"/>
    </xf>
    <xf numFmtId="0" fontId="19" fillId="0" borderId="21" xfId="0" applyFont="1" applyBorder="1" applyAlignment="1">
      <alignment horizontal="center" vertical="top" wrapText="1"/>
    </xf>
    <xf numFmtId="0" fontId="13" fillId="0" borderId="47" xfId="0" applyFont="1" applyBorder="1" applyAlignment="1">
      <alignment horizontal="center" vertical="top"/>
    </xf>
    <xf numFmtId="0" fontId="13" fillId="0" borderId="23" xfId="0" applyFont="1" applyBorder="1" applyAlignment="1">
      <alignment horizontal="center" vertical="top"/>
    </xf>
    <xf numFmtId="0" fontId="8" fillId="0" borderId="0" xfId="0" applyFont="1" applyBorder="1" applyAlignment="1">
      <alignment horizontal="center" vertical="top"/>
    </xf>
    <xf numFmtId="0" fontId="8" fillId="0" borderId="0" xfId="0" applyFont="1" applyBorder="1" applyAlignment="1">
      <alignment vertical="top"/>
    </xf>
    <xf numFmtId="0" fontId="10" fillId="0" borderId="55" xfId="0" applyFont="1" applyBorder="1" applyAlignment="1">
      <alignment horizontal="right"/>
    </xf>
    <xf numFmtId="0" fontId="28" fillId="0" borderId="0" xfId="0" applyFont="1"/>
    <xf numFmtId="0" fontId="10" fillId="0" borderId="21" xfId="0" applyFont="1" applyBorder="1" applyAlignment="1">
      <alignment horizontal="right"/>
    </xf>
    <xf numFmtId="0" fontId="10" fillId="0" borderId="38" xfId="0" applyFont="1" applyBorder="1" applyAlignment="1">
      <alignment horizontal="right"/>
    </xf>
    <xf numFmtId="0" fontId="23" fillId="0" borderId="16" xfId="0" applyFont="1" applyBorder="1" applyAlignment="1">
      <alignment horizontal="center" wrapText="1"/>
    </xf>
    <xf numFmtId="0" fontId="23" fillId="0" borderId="19" xfId="0" applyFont="1" applyBorder="1" applyAlignment="1">
      <alignment horizontal="center" wrapText="1"/>
    </xf>
    <xf numFmtId="0" fontId="10" fillId="0" borderId="37" xfId="0" applyFont="1" applyBorder="1" applyAlignment="1">
      <alignment horizontal="center"/>
    </xf>
    <xf numFmtId="0" fontId="10" fillId="0" borderId="21" xfId="0" applyFont="1" applyBorder="1" applyAlignment="1">
      <alignment horizontal="center"/>
    </xf>
    <xf numFmtId="0" fontId="8" fillId="0" borderId="0" xfId="0" applyFont="1"/>
    <xf numFmtId="0" fontId="8" fillId="0" borderId="0" xfId="0" applyFont="1" applyAlignment="1">
      <alignment horizontal="center"/>
    </xf>
    <xf numFmtId="0" fontId="8" fillId="0" borderId="18" xfId="0" applyFont="1" applyBorder="1" applyAlignment="1">
      <alignment horizontal="center" vertical="center"/>
    </xf>
    <xf numFmtId="166" fontId="4" fillId="0" borderId="18" xfId="0" applyNumberFormat="1" applyFont="1" applyBorder="1"/>
    <xf numFmtId="0" fontId="8" fillId="0" borderId="16" xfId="0" applyFont="1" applyBorder="1" applyAlignment="1">
      <alignment vertical="top" wrapText="1"/>
    </xf>
    <xf numFmtId="0" fontId="0" fillId="0" borderId="0" xfId="0"/>
    <xf numFmtId="0" fontId="8" fillId="0" borderId="0" xfId="0" applyFont="1"/>
    <xf numFmtId="0" fontId="8" fillId="0" borderId="0" xfId="0" applyFont="1" applyAlignment="1">
      <alignment horizontal="center"/>
    </xf>
    <xf numFmtId="0" fontId="8" fillId="0" borderId="18" xfId="0" applyFont="1" applyBorder="1" applyAlignment="1">
      <alignment horizontal="center" vertical="center"/>
    </xf>
    <xf numFmtId="164" fontId="6"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0" fontId="2" fillId="0" borderId="23" xfId="0" applyFont="1" applyFill="1" applyBorder="1" applyAlignment="1">
      <alignment vertical="top" wrapText="1"/>
    </xf>
    <xf numFmtId="0" fontId="6" fillId="0" borderId="23" xfId="0" applyNumberFormat="1" applyFont="1" applyFill="1" applyBorder="1" applyAlignment="1">
      <alignment vertical="top" wrapText="1"/>
    </xf>
    <xf numFmtId="164" fontId="2" fillId="0" borderId="23" xfId="0" applyNumberFormat="1" applyFont="1" applyFill="1" applyBorder="1" applyAlignment="1">
      <alignment horizontal="right" vertical="top"/>
    </xf>
    <xf numFmtId="164" fontId="1" fillId="0" borderId="23" xfId="0" applyNumberFormat="1" applyFont="1" applyFill="1" applyBorder="1" applyAlignment="1">
      <alignment horizontal="right" vertical="top"/>
    </xf>
    <xf numFmtId="49" fontId="4" fillId="0" borderId="16" xfId="0" applyNumberFormat="1" applyFont="1" applyBorder="1"/>
    <xf numFmtId="49" fontId="8" fillId="0" borderId="16" xfId="0" applyNumberFormat="1" applyFont="1" applyBorder="1" applyAlignment="1">
      <alignment horizontal="right" vertical="top" wrapText="1"/>
    </xf>
    <xf numFmtId="49" fontId="2" fillId="0" borderId="23" xfId="0" applyNumberFormat="1" applyFont="1" applyFill="1" applyBorder="1" applyAlignment="1">
      <alignment horizontal="right" vertical="top"/>
    </xf>
    <xf numFmtId="0" fontId="0" fillId="0" borderId="0" xfId="0" applyAlignment="1">
      <alignment wrapText="1"/>
    </xf>
    <xf numFmtId="0" fontId="2" fillId="0" borderId="12" xfId="0" applyFont="1" applyFill="1" applyBorder="1" applyAlignment="1">
      <alignment horizontal="right" vertical="top" wrapText="1"/>
    </xf>
    <xf numFmtId="0" fontId="2" fillId="0" borderId="13" xfId="0" applyFont="1" applyFill="1" applyBorder="1" applyAlignment="1">
      <alignment horizontal="right" vertical="top" wrapText="1"/>
    </xf>
    <xf numFmtId="0" fontId="2" fillId="0" borderId="22" xfId="0" applyFont="1" applyFill="1" applyBorder="1" applyAlignment="1">
      <alignment horizontal="right" vertical="top" wrapText="1"/>
    </xf>
    <xf numFmtId="164" fontId="1" fillId="0" borderId="4"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42" xfId="0" applyNumberFormat="1" applyFont="1" applyFill="1" applyBorder="1" applyAlignment="1">
      <alignment horizontal="center" vertical="top" wrapText="1"/>
    </xf>
    <xf numFmtId="0" fontId="6" fillId="0" borderId="12" xfId="0" applyNumberFormat="1" applyFont="1" applyFill="1" applyBorder="1" applyAlignment="1">
      <alignment horizontal="right" vertical="top" wrapText="1"/>
    </xf>
    <xf numFmtId="0" fontId="6" fillId="0" borderId="13" xfId="0" applyNumberFormat="1" applyFont="1" applyFill="1" applyBorder="1" applyAlignment="1">
      <alignment horizontal="right"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6" fillId="0" borderId="12" xfId="0" applyFont="1" applyFill="1" applyBorder="1" applyAlignment="1">
      <alignment horizontal="right" vertical="top" wrapText="1"/>
    </xf>
    <xf numFmtId="0" fontId="6" fillId="0" borderId="13" xfId="0" applyFont="1" applyFill="1" applyBorder="1" applyAlignment="1">
      <alignment horizontal="right" vertical="top" wrapText="1"/>
    </xf>
    <xf numFmtId="0" fontId="6" fillId="0" borderId="22" xfId="0" applyFont="1" applyFill="1" applyBorder="1" applyAlignment="1">
      <alignment horizontal="right" vertical="top" wrapText="1"/>
    </xf>
    <xf numFmtId="1" fontId="1" fillId="0" borderId="43" xfId="0" applyNumberFormat="1" applyFont="1" applyFill="1" applyBorder="1" applyAlignment="1">
      <alignment horizontal="right" vertical="top" wrapText="1"/>
    </xf>
    <xf numFmtId="1" fontId="1" fillId="0" borderId="45" xfId="0" applyNumberFormat="1" applyFont="1" applyFill="1" applyBorder="1" applyAlignment="1">
      <alignment horizontal="right" vertical="top" wrapText="1"/>
    </xf>
    <xf numFmtId="0" fontId="1" fillId="0" borderId="24" xfId="0" applyFont="1" applyBorder="1" applyAlignment="1">
      <alignment horizontal="center" vertical="top" wrapText="1"/>
    </xf>
    <xf numFmtId="0" fontId="1" fillId="0" borderId="44" xfId="0" applyFont="1" applyBorder="1" applyAlignment="1">
      <alignment horizontal="center" vertical="top" wrapText="1"/>
    </xf>
    <xf numFmtId="164" fontId="1" fillId="0" borderId="24" xfId="0" applyNumberFormat="1" applyFont="1" applyBorder="1" applyAlignment="1">
      <alignment horizontal="left" vertical="top" wrapText="1"/>
    </xf>
    <xf numFmtId="164" fontId="1" fillId="0" borderId="44" xfId="0" applyNumberFormat="1" applyFont="1" applyBorder="1" applyAlignment="1">
      <alignment horizontal="left" vertical="top" wrapText="1"/>
    </xf>
    <xf numFmtId="164" fontId="1" fillId="0" borderId="24" xfId="0" applyNumberFormat="1" applyFont="1" applyBorder="1" applyAlignment="1">
      <alignment horizontal="center" vertical="top" wrapText="1"/>
    </xf>
    <xf numFmtId="164" fontId="1" fillId="0" borderId="44" xfId="0" applyNumberFormat="1" applyFont="1" applyBorder="1" applyAlignment="1">
      <alignment horizontal="center" vertical="top" wrapText="1"/>
    </xf>
    <xf numFmtId="0" fontId="6" fillId="0" borderId="22" xfId="0" applyNumberFormat="1" applyFont="1" applyFill="1" applyBorder="1" applyAlignment="1">
      <alignment horizontal="right" vertical="top" wrapText="1"/>
    </xf>
    <xf numFmtId="1" fontId="1" fillId="0" borderId="1" xfId="0" applyNumberFormat="1" applyFont="1" applyBorder="1" applyAlignment="1">
      <alignment horizontal="center" vertical="top" wrapText="1"/>
    </xf>
    <xf numFmtId="0" fontId="1" fillId="0" borderId="24" xfId="0" applyFont="1" applyFill="1" applyBorder="1" applyAlignment="1">
      <alignment horizontal="center" vertical="top" wrapText="1"/>
    </xf>
    <xf numFmtId="0" fontId="1" fillId="0" borderId="44" xfId="0" applyFont="1" applyFill="1" applyBorder="1" applyAlignment="1">
      <alignment horizontal="center" vertical="top" wrapText="1"/>
    </xf>
    <xf numFmtId="164" fontId="1" fillId="0" borderId="24" xfId="0" applyNumberFormat="1" applyFont="1" applyFill="1" applyBorder="1" applyAlignment="1">
      <alignment horizontal="left" vertical="top" wrapText="1"/>
    </xf>
    <xf numFmtId="164" fontId="1" fillId="0" borderId="44" xfId="0" applyNumberFormat="1" applyFont="1" applyFill="1" applyBorder="1" applyAlignment="1">
      <alignment horizontal="left" vertical="top" wrapText="1"/>
    </xf>
    <xf numFmtId="164" fontId="1" fillId="0" borderId="24" xfId="0" applyNumberFormat="1" applyFont="1" applyFill="1" applyBorder="1" applyAlignment="1">
      <alignment horizontal="center" vertical="top" wrapText="1"/>
    </xf>
    <xf numFmtId="164" fontId="1" fillId="0" borderId="44"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1" fillId="0" borderId="43" xfId="0" applyFont="1" applyFill="1" applyBorder="1" applyAlignment="1">
      <alignment horizontal="right" vertical="top" wrapText="1"/>
    </xf>
    <xf numFmtId="0" fontId="1" fillId="0" borderId="45" xfId="0" applyFont="1" applyFill="1" applyBorder="1" applyAlignment="1">
      <alignment horizontal="right" vertical="top" wrapText="1"/>
    </xf>
    <xf numFmtId="0" fontId="1" fillId="0" borderId="24"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24" xfId="0" applyFont="1" applyFill="1" applyBorder="1" applyAlignment="1">
      <alignment vertical="top" wrapText="1"/>
    </xf>
    <xf numFmtId="0" fontId="1" fillId="0" borderId="44" xfId="0" applyFont="1" applyFill="1" applyBorder="1" applyAlignment="1">
      <alignment vertical="top" wrapText="1"/>
    </xf>
    <xf numFmtId="0" fontId="8" fillId="0" borderId="39" xfId="0" applyFont="1" applyBorder="1" applyAlignment="1">
      <alignment horizontal="center" vertical="top" wrapText="1"/>
    </xf>
    <xf numFmtId="0" fontId="11" fillId="0" borderId="1" xfId="0" applyFont="1" applyBorder="1" applyAlignment="1">
      <alignment horizontal="center" vertical="top" wrapText="1"/>
    </xf>
    <xf numFmtId="0" fontId="11" fillId="0" borderId="43" xfId="0" applyFont="1" applyFill="1" applyBorder="1" applyAlignment="1">
      <alignment horizontal="right" vertical="top" wrapText="1"/>
    </xf>
    <xf numFmtId="0" fontId="11" fillId="0" borderId="15" xfId="0" applyFont="1" applyFill="1" applyBorder="1" applyAlignment="1">
      <alignment horizontal="right" vertical="top" wrapText="1"/>
    </xf>
    <xf numFmtId="0" fontId="1" fillId="0" borderId="25" xfId="0" applyFont="1" applyBorder="1" applyAlignment="1">
      <alignment horizontal="center" vertical="top" wrapText="1"/>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42" xfId="0" applyFont="1" applyFill="1" applyBorder="1" applyAlignment="1">
      <alignment horizontal="center" vertical="top" wrapText="1"/>
    </xf>
    <xf numFmtId="164" fontId="1" fillId="0" borderId="25" xfId="0" applyNumberFormat="1" applyFont="1" applyBorder="1" applyAlignment="1">
      <alignment horizontal="center" vertical="top" wrapText="1"/>
    </xf>
    <xf numFmtId="0" fontId="5" fillId="0" borderId="16" xfId="0" applyFont="1" applyBorder="1" applyAlignment="1">
      <alignment horizontal="left"/>
    </xf>
    <xf numFmtId="0" fontId="5" fillId="0" borderId="17" xfId="0" applyFont="1" applyBorder="1" applyAlignment="1">
      <alignment horizontal="left"/>
    </xf>
    <xf numFmtId="0" fontId="5" fillId="0" borderId="29" xfId="0" applyFont="1" applyBorder="1" applyAlignment="1">
      <alignment horizontal="left"/>
    </xf>
    <xf numFmtId="0" fontId="5" fillId="0" borderId="28" xfId="0" applyFont="1" applyBorder="1" applyAlignment="1">
      <alignment horizontal="left"/>
    </xf>
    <xf numFmtId="0" fontId="2" fillId="0" borderId="12" xfId="0" applyFont="1" applyBorder="1" applyAlignment="1">
      <alignment horizontal="right"/>
    </xf>
    <xf numFmtId="0" fontId="2" fillId="0" borderId="13"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top" wrapText="1"/>
    </xf>
    <xf numFmtId="0" fontId="4" fillId="0" borderId="16" xfId="0" applyFont="1" applyBorder="1" applyAlignment="1">
      <alignment horizontal="center" vertical="top"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165" fontId="4" fillId="0" borderId="7" xfId="0" applyNumberFormat="1" applyFont="1" applyBorder="1" applyAlignment="1">
      <alignment horizontal="center" vertical="top" wrapText="1"/>
    </xf>
    <xf numFmtId="165" fontId="4" fillId="0" borderId="18" xfId="0" applyNumberFormat="1" applyFont="1" applyBorder="1" applyAlignment="1">
      <alignment horizontal="center" vertical="top" wrapText="1"/>
    </xf>
    <xf numFmtId="0" fontId="4" fillId="0" borderId="17" xfId="0" applyFont="1" applyBorder="1" applyAlignment="1">
      <alignment horizontal="left" vertical="top" wrapText="1"/>
    </xf>
    <xf numFmtId="0" fontId="4" fillId="0" borderId="29" xfId="0" applyFont="1" applyBorder="1" applyAlignment="1">
      <alignment horizontal="left" vertical="top" wrapText="1"/>
    </xf>
    <xf numFmtId="0" fontId="4" fillId="0" borderId="28" xfId="0" applyFont="1" applyBorder="1" applyAlignment="1">
      <alignment horizontal="left" vertical="top" wrapText="1"/>
    </xf>
    <xf numFmtId="0" fontId="4" fillId="0" borderId="17" xfId="0" applyFont="1" applyBorder="1" applyAlignment="1">
      <alignment horizontal="left"/>
    </xf>
    <xf numFmtId="0" fontId="4" fillId="0" borderId="29" xfId="0" applyFont="1" applyBorder="1" applyAlignment="1">
      <alignment horizontal="left"/>
    </xf>
    <xf numFmtId="0" fontId="4" fillId="0" borderId="28" xfId="0" applyFont="1" applyBorder="1" applyAlignment="1">
      <alignment horizontal="left"/>
    </xf>
    <xf numFmtId="0" fontId="5" fillId="0" borderId="9" xfId="0" applyFont="1" applyBorder="1" applyAlignment="1">
      <alignment horizontal="left"/>
    </xf>
    <xf numFmtId="49" fontId="1" fillId="0" borderId="0" xfId="0" applyNumberFormat="1" applyFont="1" applyFill="1" applyBorder="1" applyAlignment="1">
      <alignment horizontal="center" vertical="top"/>
    </xf>
    <xf numFmtId="49" fontId="1" fillId="0" borderId="2" xfId="0" applyNumberFormat="1" applyFont="1" applyBorder="1" applyAlignment="1">
      <alignment horizontal="center" vertical="top" wrapText="1"/>
    </xf>
    <xf numFmtId="49" fontId="1" fillId="0" borderId="19"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4" xfId="0" applyNumberFormat="1" applyFont="1" applyFill="1" applyBorder="1" applyAlignment="1">
      <alignment horizontal="center" vertical="top"/>
    </xf>
    <xf numFmtId="49" fontId="2" fillId="0" borderId="12" xfId="0" applyNumberFormat="1" applyFont="1" applyFill="1" applyBorder="1" applyAlignment="1">
      <alignment horizontal="right" vertical="top" wrapText="1"/>
    </xf>
    <xf numFmtId="49" fontId="2" fillId="0" borderId="13" xfId="0" applyNumberFormat="1" applyFont="1" applyFill="1" applyBorder="1" applyAlignment="1">
      <alignment horizontal="right" vertical="top" wrapText="1"/>
    </xf>
    <xf numFmtId="49" fontId="2" fillId="0" borderId="22" xfId="0" applyNumberFormat="1" applyFont="1" applyFill="1" applyBorder="1" applyAlignment="1">
      <alignment horizontal="right" vertical="top" wrapText="1"/>
    </xf>
    <xf numFmtId="49" fontId="1" fillId="0" borderId="12"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6" fillId="0" borderId="12" xfId="0" applyNumberFormat="1" applyFont="1" applyFill="1" applyBorder="1" applyAlignment="1">
      <alignment horizontal="right" vertical="top" wrapText="1"/>
    </xf>
    <xf numFmtId="49" fontId="6" fillId="0" borderId="13" xfId="0" applyNumberFormat="1" applyFont="1" applyFill="1" applyBorder="1" applyAlignment="1">
      <alignment horizontal="right" vertical="top" wrapText="1"/>
    </xf>
    <xf numFmtId="49" fontId="6" fillId="0" borderId="22" xfId="0" applyNumberFormat="1" applyFont="1" applyFill="1" applyBorder="1" applyAlignment="1">
      <alignment horizontal="right" vertical="top" wrapText="1"/>
    </xf>
    <xf numFmtId="49" fontId="1" fillId="0" borderId="1" xfId="0" applyNumberFormat="1" applyFont="1" applyFill="1" applyBorder="1" applyAlignment="1">
      <alignment horizontal="center" vertical="top"/>
    </xf>
    <xf numFmtId="49" fontId="1" fillId="0" borderId="2" xfId="0" applyNumberFormat="1" applyFont="1" applyFill="1" applyBorder="1" applyAlignment="1">
      <alignment horizontal="center" vertical="top" wrapText="1"/>
    </xf>
    <xf numFmtId="49" fontId="1" fillId="0" borderId="37" xfId="0" applyNumberFormat="1" applyFont="1" applyFill="1" applyBorder="1" applyAlignment="1">
      <alignment horizontal="center" vertical="top" wrapText="1"/>
    </xf>
    <xf numFmtId="49" fontId="1" fillId="0" borderId="21" xfId="0" applyNumberFormat="1" applyFont="1" applyFill="1" applyBorder="1" applyAlignment="1">
      <alignment horizontal="center" vertical="top" wrapText="1"/>
    </xf>
    <xf numFmtId="49" fontId="1" fillId="0" borderId="19" xfId="0" applyNumberFormat="1" applyFont="1" applyFill="1" applyBorder="1" applyAlignment="1">
      <alignment horizontal="center" vertical="top" wrapText="1"/>
    </xf>
    <xf numFmtId="49" fontId="1" fillId="0" borderId="16" xfId="0" applyNumberFormat="1" applyFont="1" applyFill="1" applyBorder="1" applyAlignment="1">
      <alignment horizontal="center" vertical="top" wrapText="1"/>
    </xf>
    <xf numFmtId="49" fontId="2" fillId="0" borderId="30" xfId="0" applyNumberFormat="1" applyFont="1" applyFill="1" applyBorder="1" applyAlignment="1">
      <alignment horizontal="right" vertical="top" wrapText="1"/>
    </xf>
    <xf numFmtId="49" fontId="2" fillId="0" borderId="31" xfId="0" applyNumberFormat="1" applyFont="1" applyFill="1" applyBorder="1" applyAlignment="1">
      <alignment horizontal="right" vertical="top" wrapText="1"/>
    </xf>
    <xf numFmtId="49" fontId="2" fillId="0" borderId="32" xfId="0" applyNumberFormat="1" applyFont="1" applyFill="1" applyBorder="1" applyAlignment="1">
      <alignment horizontal="right" vertical="top" wrapText="1"/>
    </xf>
    <xf numFmtId="49" fontId="6" fillId="0" borderId="33" xfId="0" applyNumberFormat="1" applyFont="1" applyFill="1" applyBorder="1" applyAlignment="1">
      <alignment horizontal="right" vertical="top" wrapText="1"/>
    </xf>
    <xf numFmtId="49" fontId="6" fillId="0" borderId="34" xfId="0" applyNumberFormat="1" applyFont="1" applyFill="1" applyBorder="1" applyAlignment="1">
      <alignment horizontal="right" vertical="top" wrapText="1"/>
    </xf>
    <xf numFmtId="49" fontId="6" fillId="0" borderId="35" xfId="0" applyNumberFormat="1" applyFont="1" applyFill="1" applyBorder="1" applyAlignment="1">
      <alignment horizontal="right" vertical="top" wrapText="1"/>
    </xf>
    <xf numFmtId="49" fontId="1" fillId="0" borderId="8" xfId="0" applyNumberFormat="1" applyFont="1" applyFill="1" applyBorder="1" applyAlignment="1">
      <alignment horizontal="center" vertical="top" wrapText="1"/>
    </xf>
    <xf numFmtId="49" fontId="1" fillId="0" borderId="9" xfId="0" applyNumberFormat="1" applyFont="1" applyFill="1" applyBorder="1" applyAlignment="1">
      <alignment horizontal="center" vertical="top" wrapText="1"/>
    </xf>
    <xf numFmtId="49" fontId="1" fillId="0" borderId="1" xfId="0" applyNumberFormat="1" applyFont="1" applyBorder="1" applyAlignment="1">
      <alignment horizontal="center" vertical="top"/>
    </xf>
    <xf numFmtId="0" fontId="2" fillId="0" borderId="14" xfId="0" applyFont="1" applyBorder="1" applyAlignment="1">
      <alignment horizontal="right"/>
    </xf>
    <xf numFmtId="0" fontId="8" fillId="0" borderId="19" xfId="0" applyFont="1" applyBorder="1" applyAlignment="1">
      <alignment wrapText="1"/>
    </xf>
    <xf numFmtId="0" fontId="8" fillId="0" borderId="16" xfId="0" applyFont="1" applyBorder="1" applyAlignment="1">
      <alignment wrapText="1"/>
    </xf>
    <xf numFmtId="0" fontId="21" fillId="0" borderId="37" xfId="0" applyFont="1" applyBorder="1" applyAlignment="1">
      <alignment wrapText="1"/>
    </xf>
    <xf numFmtId="0" fontId="21" fillId="0" borderId="21" xfId="0" applyFont="1" applyBorder="1" applyAlignment="1">
      <alignment wrapText="1"/>
    </xf>
    <xf numFmtId="0" fontId="8" fillId="0" borderId="47" xfId="0" applyFont="1" applyBorder="1" applyAlignment="1">
      <alignment horizontal="right"/>
    </xf>
    <xf numFmtId="0" fontId="8" fillId="0" borderId="23" xfId="0" applyFont="1" applyBorder="1" applyAlignment="1">
      <alignment horizontal="right"/>
    </xf>
    <xf numFmtId="0" fontId="8" fillId="0" borderId="0" xfId="0" applyFont="1" applyAlignment="1">
      <alignment horizontal="center"/>
    </xf>
    <xf numFmtId="0" fontId="8" fillId="0" borderId="1" xfId="0" applyFont="1" applyBorder="1" applyAlignment="1">
      <alignment horizont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6"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5" xfId="0" applyFont="1" applyBorder="1" applyAlignment="1">
      <alignment horizontal="center" vertical="center" wrapText="1"/>
    </xf>
    <xf numFmtId="0" fontId="13" fillId="0" borderId="48" xfId="0" applyFont="1" applyFill="1" applyBorder="1" applyAlignment="1">
      <alignment horizontal="center" vertical="center"/>
    </xf>
    <xf numFmtId="0" fontId="13" fillId="0" borderId="14" xfId="0" applyFont="1" applyFill="1" applyBorder="1" applyAlignment="1">
      <alignment horizontal="center" vertical="center"/>
    </xf>
    <xf numFmtId="0" fontId="20" fillId="0" borderId="0" xfId="0" applyFont="1" applyAlignment="1">
      <alignment horizontal="left" wrapText="1"/>
    </xf>
    <xf numFmtId="0" fontId="8" fillId="0" borderId="0" xfId="0" applyFont="1"/>
    <xf numFmtId="0" fontId="9" fillId="0" borderId="0" xfId="0" applyFont="1" applyFill="1" applyAlignment="1">
      <alignment horizontal="right"/>
    </xf>
    <xf numFmtId="0" fontId="10" fillId="0" borderId="0" xfId="0" applyFont="1" applyFill="1" applyAlignment="1">
      <alignment horizontal="left" wrapText="1"/>
    </xf>
    <xf numFmtId="0" fontId="9" fillId="0" borderId="0" xfId="0" applyFont="1" applyAlignment="1">
      <alignment horizontal="right"/>
    </xf>
    <xf numFmtId="0" fontId="10" fillId="0" borderId="0" xfId="0" applyFont="1" applyAlignment="1">
      <alignment wrapText="1"/>
    </xf>
    <xf numFmtId="0" fontId="10" fillId="0" borderId="0" xfId="0" applyFont="1" applyAlignment="1">
      <alignment horizontal="left" wrapText="1"/>
    </xf>
    <xf numFmtId="0" fontId="21" fillId="0" borderId="19" xfId="0" applyFont="1" applyBorder="1" applyAlignment="1">
      <alignment wrapText="1"/>
    </xf>
    <xf numFmtId="0" fontId="21" fillId="0" borderId="16" xfId="0" applyFont="1" applyBorder="1" applyAlignment="1">
      <alignment wrapText="1"/>
    </xf>
    <xf numFmtId="0" fontId="8" fillId="0" borderId="19" xfId="0" applyFont="1" applyBorder="1" applyAlignment="1">
      <alignment horizontal="left" wrapText="1"/>
    </xf>
    <xf numFmtId="0" fontId="8" fillId="0" borderId="16" xfId="0" applyFont="1" applyBorder="1" applyAlignment="1">
      <alignment horizontal="left" wrapText="1"/>
    </xf>
    <xf numFmtId="0" fontId="18" fillId="0" borderId="0" xfId="0" applyFont="1" applyAlignment="1">
      <alignment horizontal="right"/>
    </xf>
    <xf numFmtId="0" fontId="8" fillId="0" borderId="37" xfId="0" applyFont="1" applyBorder="1" applyAlignment="1">
      <alignment wrapText="1"/>
    </xf>
    <xf numFmtId="0" fontId="8" fillId="0" borderId="21" xfId="0" applyFont="1" applyBorder="1" applyAlignment="1">
      <alignment wrapText="1"/>
    </xf>
    <xf numFmtId="0" fontId="8" fillId="0" borderId="0" xfId="0" applyFont="1" applyAlignment="1">
      <alignment horizontal="left" wrapText="1"/>
    </xf>
    <xf numFmtId="0" fontId="18" fillId="0" borderId="0" xfId="0" applyFont="1" applyAlignment="1">
      <alignment horizontal="right" vertical="center"/>
    </xf>
    <xf numFmtId="0" fontId="18" fillId="0" borderId="16" xfId="0" applyFont="1" applyBorder="1" applyAlignment="1">
      <alignment horizontal="center" vertical="center"/>
    </xf>
    <xf numFmtId="0" fontId="8" fillId="0" borderId="18"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18" fillId="0" borderId="0" xfId="0" applyFont="1" applyAlignment="1">
      <alignment horizontal="right"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8" fillId="0" borderId="37" xfId="0" applyFont="1" applyBorder="1" applyAlignment="1">
      <alignment horizontal="left" wrapText="1"/>
    </xf>
    <xf numFmtId="0" fontId="8" fillId="0" borderId="21" xfId="0" applyFont="1" applyBorder="1" applyAlignment="1">
      <alignment horizontal="left" wrapText="1"/>
    </xf>
    <xf numFmtId="0" fontId="8" fillId="0" borderId="0" xfId="0" applyFont="1" applyBorder="1" applyAlignment="1">
      <alignment horizontal="center" vertical="top"/>
    </xf>
    <xf numFmtId="0" fontId="8" fillId="0" borderId="19" xfId="0" applyFont="1" applyBorder="1" applyAlignment="1">
      <alignment horizontal="left" vertical="top" wrapText="1"/>
    </xf>
    <xf numFmtId="0" fontId="8" fillId="0" borderId="16" xfId="0" applyFont="1" applyBorder="1" applyAlignment="1">
      <alignment horizontal="left" vertical="top" wrapText="1"/>
    </xf>
    <xf numFmtId="0" fontId="8" fillId="0" borderId="19" xfId="0" applyFont="1" applyBorder="1" applyAlignment="1">
      <alignment vertical="top" wrapText="1"/>
    </xf>
    <xf numFmtId="0" fontId="8" fillId="0" borderId="16" xfId="0" applyFont="1" applyBorder="1" applyAlignment="1">
      <alignment vertical="top" wrapText="1"/>
    </xf>
    <xf numFmtId="0" fontId="21" fillId="0" borderId="19" xfId="0" applyFont="1" applyBorder="1" applyAlignment="1">
      <alignment vertical="top" wrapText="1"/>
    </xf>
    <xf numFmtId="0" fontId="21" fillId="0" borderId="16" xfId="0" applyFont="1" applyBorder="1" applyAlignment="1">
      <alignment vertical="top" wrapText="1"/>
    </xf>
    <xf numFmtId="0" fontId="18" fillId="0" borderId="0" xfId="0" applyFont="1" applyBorder="1" applyAlignment="1">
      <alignment horizontal="right" vertical="top"/>
    </xf>
    <xf numFmtId="0" fontId="8" fillId="0" borderId="0" xfId="0" applyFont="1" applyBorder="1" applyAlignment="1">
      <alignment horizontal="left" wrapText="1"/>
    </xf>
    <xf numFmtId="0" fontId="26" fillId="0" borderId="48" xfId="0" applyFont="1" applyFill="1" applyBorder="1" applyAlignment="1">
      <alignment horizontal="center" vertical="center"/>
    </xf>
    <xf numFmtId="0" fontId="26" fillId="0" borderId="14" xfId="0" applyFont="1" applyFill="1" applyBorder="1" applyAlignment="1">
      <alignment horizontal="center" vertical="center"/>
    </xf>
    <xf numFmtId="0" fontId="0" fillId="0" borderId="0" xfId="0" applyAlignment="1">
      <alignment horizontal="center"/>
    </xf>
    <xf numFmtId="0" fontId="27" fillId="0" borderId="0" xfId="0" applyFont="1" applyAlignment="1">
      <alignment horizontal="left" wrapText="1"/>
    </xf>
    <xf numFmtId="0" fontId="0" fillId="0" borderId="0" xfId="0"/>
    <xf numFmtId="0" fontId="0" fillId="0" borderId="37" xfId="0" applyBorder="1" applyAlignment="1">
      <alignment wrapText="1"/>
    </xf>
    <xf numFmtId="0" fontId="0" fillId="0" borderId="21" xfId="0" applyBorder="1" applyAlignment="1">
      <alignment wrapText="1"/>
    </xf>
    <xf numFmtId="0" fontId="0" fillId="0" borderId="47" xfId="0" applyBorder="1" applyAlignment="1">
      <alignment horizontal="right"/>
    </xf>
    <xf numFmtId="0" fontId="0" fillId="0" borderId="23" xfId="0" applyBorder="1" applyAlignment="1">
      <alignment horizontal="right"/>
    </xf>
    <xf numFmtId="0" fontId="0" fillId="0" borderId="1" xfId="0" applyBorder="1" applyAlignment="1">
      <alignment horizont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5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5" xfId="0" applyFont="1" applyBorder="1" applyAlignment="1">
      <alignment horizontal="center" vertical="center" wrapText="1"/>
    </xf>
    <xf numFmtId="0" fontId="0" fillId="0" borderId="19" xfId="0" applyBorder="1" applyAlignment="1">
      <alignment horizontal="left" wrapText="1"/>
    </xf>
    <xf numFmtId="0" fontId="0" fillId="0" borderId="16" xfId="0" applyBorder="1" applyAlignment="1">
      <alignment horizontal="left" wrapText="1"/>
    </xf>
    <xf numFmtId="0" fontId="0" fillId="0" borderId="19" xfId="0" applyBorder="1" applyAlignment="1">
      <alignment wrapText="1"/>
    </xf>
    <xf numFmtId="0" fontId="0" fillId="0" borderId="16" xfId="0" applyBorder="1" applyAlignment="1">
      <alignment wrapText="1"/>
    </xf>
    <xf numFmtId="0" fontId="24" fillId="0" borderId="0" xfId="0" applyFont="1" applyAlignment="1">
      <alignment horizontal="right"/>
    </xf>
    <xf numFmtId="0" fontId="0" fillId="0" borderId="0" xfId="0" applyAlignment="1">
      <alignment horizontal="left" wrapText="1"/>
    </xf>
    <xf numFmtId="0" fontId="24" fillId="0" borderId="0" xfId="0" applyFont="1" applyAlignment="1">
      <alignment horizontal="right"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9" xfId="0" applyFont="1" applyBorder="1" applyAlignment="1">
      <alignment horizontal="center" vertical="center"/>
    </xf>
    <xf numFmtId="0" fontId="24" fillId="0" borderId="16" xfId="0" applyFont="1" applyBorder="1" applyAlignment="1">
      <alignment horizontal="center" vertical="center"/>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0" fontId="0" fillId="0" borderId="18" xfId="0" applyBorder="1" applyAlignment="1">
      <alignment horizontal="center" vertical="center"/>
    </xf>
    <xf numFmtId="0" fontId="24" fillId="0" borderId="0" xfId="0" applyFont="1" applyAlignment="1">
      <alignment horizontal="right" vertical="center"/>
    </xf>
    <xf numFmtId="0" fontId="20" fillId="0" borderId="0" xfId="0" applyFont="1" applyAlignment="1">
      <alignment horizontal="center" wrapText="1"/>
    </xf>
    <xf numFmtId="0" fontId="19" fillId="0" borderId="60" xfId="0" applyFont="1" applyBorder="1" applyAlignment="1">
      <alignment horizontal="center" vertical="center"/>
    </xf>
    <xf numFmtId="0" fontId="19" fillId="0" borderId="5" xfId="0" applyFont="1" applyBorder="1" applyAlignment="1">
      <alignment horizontal="center" vertical="center"/>
    </xf>
    <xf numFmtId="0" fontId="19" fillId="0" borderId="30" xfId="0" applyFont="1" applyBorder="1" applyAlignment="1">
      <alignment horizontal="center" vertical="center" wrapText="1"/>
    </xf>
    <xf numFmtId="0" fontId="19" fillId="0" borderId="54" xfId="0" applyFont="1" applyBorder="1" applyAlignment="1">
      <alignment horizontal="center" vertical="center" wrapText="1"/>
    </xf>
    <xf numFmtId="0" fontId="13" fillId="0" borderId="12" xfId="0" applyFont="1" applyFill="1" applyBorder="1" applyAlignment="1">
      <alignment horizontal="center" vertical="center"/>
    </xf>
    <xf numFmtId="0" fontId="8" fillId="0" borderId="1" xfId="0" applyFont="1" applyBorder="1" applyAlignment="1">
      <alignment horizontal="left" wrapText="1"/>
    </xf>
    <xf numFmtId="0" fontId="18" fillId="0" borderId="4"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61" xfId="0" applyFont="1" applyBorder="1" applyAlignment="1">
      <alignment wrapText="1"/>
    </xf>
    <xf numFmtId="0" fontId="8" fillId="0" borderId="28" xfId="0" applyFont="1" applyBorder="1" applyAlignment="1">
      <alignment wrapText="1"/>
    </xf>
    <xf numFmtId="0" fontId="8" fillId="0" borderId="33" xfId="0" applyFont="1" applyBorder="1" applyAlignment="1">
      <alignment wrapText="1"/>
    </xf>
    <xf numFmtId="0" fontId="8" fillId="0" borderId="35" xfId="0" applyFont="1" applyBorder="1" applyAlignment="1">
      <alignment wrapText="1"/>
    </xf>
    <xf numFmtId="0" fontId="8" fillId="0" borderId="12" xfId="0" applyFont="1" applyBorder="1" applyAlignment="1">
      <alignment horizontal="right"/>
    </xf>
    <xf numFmtId="0" fontId="8" fillId="0" borderId="22" xfId="0" applyFont="1" applyBorder="1" applyAlignment="1">
      <alignment horizontal="right"/>
    </xf>
    <xf numFmtId="0" fontId="8" fillId="0" borderId="31" xfId="0" applyFont="1" applyBorder="1" applyAlignment="1">
      <alignment horizontal="center"/>
    </xf>
    <xf numFmtId="0" fontId="19" fillId="0" borderId="6" xfId="0" applyFont="1" applyBorder="1" applyAlignment="1">
      <alignment horizontal="center" vertical="center"/>
    </xf>
    <xf numFmtId="0" fontId="18" fillId="0" borderId="1" xfId="0" applyFont="1" applyBorder="1" applyAlignment="1">
      <alignment horizontal="right" wrapText="1"/>
    </xf>
    <xf numFmtId="0" fontId="18" fillId="0" borderId="30" xfId="0" applyFont="1" applyBorder="1" applyAlignment="1">
      <alignment horizontal="center" vertical="center"/>
    </xf>
    <xf numFmtId="0" fontId="18" fillId="0" borderId="32" xfId="0" applyFont="1" applyBorder="1" applyAlignment="1">
      <alignment horizontal="center" vertical="center"/>
    </xf>
    <xf numFmtId="0" fontId="18" fillId="0" borderId="39" xfId="0" applyFont="1" applyBorder="1" applyAlignment="1">
      <alignment horizontal="center" vertical="center"/>
    </xf>
    <xf numFmtId="0" fontId="18" fillId="0" borderId="58" xfId="0" applyFont="1" applyBorder="1" applyAlignment="1">
      <alignment horizontal="center" vertical="center"/>
    </xf>
    <xf numFmtId="0" fontId="18" fillId="0" borderId="36" xfId="0" applyFont="1" applyBorder="1" applyAlignment="1">
      <alignment horizontal="center" vertical="center"/>
    </xf>
    <xf numFmtId="0" fontId="18" fillId="0" borderId="46" xfId="0" applyFont="1" applyBorder="1" applyAlignment="1">
      <alignment horizontal="center" vertical="center"/>
    </xf>
    <xf numFmtId="0" fontId="18" fillId="0" borderId="17" xfId="0" applyFont="1" applyBorder="1" applyAlignment="1">
      <alignment horizontal="center" vertical="center"/>
    </xf>
    <xf numFmtId="0" fontId="18" fillId="0" borderId="59" xfId="0" applyFont="1" applyBorder="1" applyAlignment="1">
      <alignment horizontal="center" vertical="center"/>
    </xf>
    <xf numFmtId="0" fontId="8" fillId="0" borderId="61" xfId="0" applyFont="1" applyBorder="1" applyAlignment="1">
      <alignment horizontal="left" wrapText="1"/>
    </xf>
    <xf numFmtId="0" fontId="8" fillId="0" borderId="28" xfId="0" applyFont="1" applyBorder="1" applyAlignment="1">
      <alignment horizontal="left" wrapText="1"/>
    </xf>
    <xf numFmtId="0" fontId="8" fillId="0" borderId="0" xfId="0" applyFont="1" applyBorder="1"/>
    <xf numFmtId="0" fontId="8" fillId="0" borderId="0" xfId="0" applyFont="1" applyBorder="1" applyAlignment="1">
      <alignment horizontal="center"/>
    </xf>
    <xf numFmtId="0" fontId="20" fillId="0" borderId="0" xfId="0" applyFont="1" applyBorder="1" applyAlignment="1">
      <alignment horizontal="left" wrapText="1"/>
    </xf>
    <xf numFmtId="0" fontId="18" fillId="0" borderId="0" xfId="0" applyFont="1" applyBorder="1" applyAlignment="1">
      <alignment horizontal="right" vertical="center"/>
    </xf>
    <xf numFmtId="0" fontId="18" fillId="0" borderId="0" xfId="0" applyFont="1" applyBorder="1" applyAlignment="1">
      <alignment horizontal="right"/>
    </xf>
    <xf numFmtId="0" fontId="18" fillId="0" borderId="0" xfId="0" applyFont="1" applyBorder="1" applyAlignment="1">
      <alignment horizontal="right" wrapText="1"/>
    </xf>
    <xf numFmtId="0" fontId="8" fillId="0" borderId="61" xfId="0" applyFont="1" applyBorder="1" applyAlignment="1">
      <alignment horizontal="center" wrapText="1"/>
    </xf>
    <xf numFmtId="0" fontId="8" fillId="0" borderId="28" xfId="0" applyFont="1" applyBorder="1" applyAlignment="1">
      <alignment horizontal="center" wrapText="1"/>
    </xf>
    <xf numFmtId="0" fontId="10" fillId="0" borderId="21" xfId="0" applyFont="1" applyBorder="1" applyAlignment="1">
      <alignment horizontal="center"/>
    </xf>
    <xf numFmtId="0" fontId="10" fillId="0" borderId="38" xfId="0" applyFont="1" applyBorder="1" applyAlignment="1">
      <alignment horizontal="center"/>
    </xf>
    <xf numFmtId="0" fontId="10" fillId="0" borderId="0" xfId="0" applyFont="1" applyAlignment="1">
      <alignment horizontal="center"/>
    </xf>
    <xf numFmtId="0" fontId="10" fillId="0" borderId="0" xfId="0" applyFont="1"/>
    <xf numFmtId="0" fontId="9" fillId="0" borderId="0" xfId="0" applyFont="1" applyBorder="1" applyAlignment="1">
      <alignment horizontal="right"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19" xfId="0" applyFont="1" applyBorder="1" applyAlignment="1">
      <alignment horizontal="center"/>
    </xf>
    <xf numFmtId="0" fontId="9" fillId="0" borderId="16" xfId="0" applyFont="1" applyBorder="1" applyAlignment="1">
      <alignment horizontal="center"/>
    </xf>
    <xf numFmtId="0" fontId="10" fillId="0" borderId="19" xfId="0" applyFont="1" applyBorder="1" applyAlignment="1">
      <alignment wrapText="1"/>
    </xf>
    <xf numFmtId="0" fontId="10" fillId="0" borderId="16" xfId="0" applyFont="1" applyBorder="1" applyAlignment="1">
      <alignment wrapText="1"/>
    </xf>
    <xf numFmtId="0" fontId="22" fillId="0" borderId="37" xfId="0" applyFont="1" applyBorder="1" applyAlignment="1">
      <alignment wrapText="1"/>
    </xf>
    <xf numFmtId="0" fontId="22" fillId="0" borderId="21" xfId="0" applyFont="1" applyBorder="1" applyAlignment="1">
      <alignment wrapText="1"/>
    </xf>
    <xf numFmtId="0" fontId="10" fillId="0" borderId="0"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3" xfId="0" applyFont="1" applyBorder="1" applyAlignment="1">
      <alignment horizontal="center" wrapText="1"/>
    </xf>
    <xf numFmtId="0" fontId="23" fillId="0" borderId="7" xfId="0" applyFont="1" applyBorder="1" applyAlignment="1">
      <alignment horizontal="center" wrapText="1"/>
    </xf>
    <xf numFmtId="0" fontId="23" fillId="0" borderId="16" xfId="0" applyFont="1" applyBorder="1" applyAlignment="1">
      <alignment horizontal="center" wrapText="1"/>
    </xf>
    <xf numFmtId="0" fontId="23" fillId="0" borderId="18" xfId="0" applyFont="1" applyBorder="1" applyAlignment="1">
      <alignment horizontal="center" wrapText="1"/>
    </xf>
    <xf numFmtId="0" fontId="9" fillId="0" borderId="3" xfId="0" applyFont="1" applyBorder="1" applyAlignment="1">
      <alignment horizontal="center" wrapText="1"/>
    </xf>
    <xf numFmtId="0" fontId="9" fillId="0" borderId="7" xfId="0" applyFont="1" applyBorder="1" applyAlignment="1">
      <alignment horizontal="center" wrapText="1"/>
    </xf>
    <xf numFmtId="0" fontId="9" fillId="0" borderId="18" xfId="0" applyFont="1" applyBorder="1" applyAlignment="1">
      <alignment horizontal="center"/>
    </xf>
    <xf numFmtId="0" fontId="22" fillId="0" borderId="19" xfId="0" applyFont="1" applyBorder="1" applyAlignment="1">
      <alignment wrapText="1"/>
    </xf>
    <xf numFmtId="0" fontId="22" fillId="0" borderId="16" xfId="0" applyFont="1" applyBorder="1" applyAlignment="1">
      <alignment wrapText="1"/>
    </xf>
    <xf numFmtId="0" fontId="10" fillId="0" borderId="31" xfId="0" applyFont="1" applyBorder="1"/>
    <xf numFmtId="0" fontId="10" fillId="0" borderId="54" xfId="0" applyFont="1" applyBorder="1" applyAlignment="1">
      <alignment horizontal="right"/>
    </xf>
    <xf numFmtId="0" fontId="10" fillId="0" borderId="1" xfId="0" applyFont="1" applyBorder="1" applyAlignment="1">
      <alignment horizontal="right"/>
    </xf>
    <xf numFmtId="0" fontId="10" fillId="0" borderId="23" xfId="0" applyFont="1" applyBorder="1" applyAlignment="1">
      <alignment horizontal="center"/>
    </xf>
    <xf numFmtId="0" fontId="10" fillId="0" borderId="27" xfId="0" applyFont="1" applyBorder="1" applyAlignment="1">
      <alignment horizontal="center"/>
    </xf>
    <xf numFmtId="0" fontId="22" fillId="0" borderId="8" xfId="0" applyFont="1" applyBorder="1" applyAlignment="1">
      <alignment wrapText="1"/>
    </xf>
    <xf numFmtId="0" fontId="22" fillId="0" borderId="9" xfId="0" applyFont="1" applyBorder="1" applyAlignment="1">
      <alignment wrapText="1"/>
    </xf>
    <xf numFmtId="0" fontId="10" fillId="0" borderId="47" xfId="0" applyFont="1" applyBorder="1" applyAlignment="1">
      <alignment horizontal="right"/>
    </xf>
    <xf numFmtId="0" fontId="10" fillId="0" borderId="23" xfId="0" applyFont="1" applyBorder="1" applyAlignment="1">
      <alignment horizontal="right"/>
    </xf>
    <xf numFmtId="0" fontId="10" fillId="0" borderId="0" xfId="0" applyFont="1" applyBorder="1"/>
    <xf numFmtId="0" fontId="23" fillId="0" borderId="9" xfId="0" applyFont="1" applyBorder="1" applyAlignment="1">
      <alignment horizontal="center" wrapText="1"/>
    </xf>
    <xf numFmtId="0" fontId="23" fillId="0" borderId="11" xfId="0" applyFont="1" applyBorder="1" applyAlignment="1">
      <alignment horizontal="center" wrapText="1"/>
    </xf>
    <xf numFmtId="0" fontId="10" fillId="0" borderId="19" xfId="0" applyFont="1" applyBorder="1" applyAlignment="1">
      <alignment horizontal="center" wrapText="1"/>
    </xf>
    <xf numFmtId="0" fontId="10" fillId="0" borderId="16" xfId="0" applyFont="1" applyBorder="1" applyAlignment="1">
      <alignment horizontal="center" wrapText="1"/>
    </xf>
    <xf numFmtId="0" fontId="18" fillId="0" borderId="0" xfId="0" applyFont="1" applyBorder="1" applyAlignment="1">
      <alignment horizontal="right" vertical="top" wrapText="1"/>
    </xf>
    <xf numFmtId="0" fontId="18" fillId="0" borderId="2" xfId="0" applyFont="1" applyBorder="1" applyAlignment="1">
      <alignment horizontal="center" vertical="top"/>
    </xf>
    <xf numFmtId="0" fontId="18" fillId="0" borderId="3" xfId="0" applyFont="1" applyBorder="1" applyAlignment="1">
      <alignment horizontal="center" vertical="top"/>
    </xf>
    <xf numFmtId="0" fontId="18" fillId="0" borderId="19" xfId="0" applyFont="1" applyBorder="1" applyAlignment="1">
      <alignment horizontal="center" vertical="top"/>
    </xf>
    <xf numFmtId="0" fontId="18" fillId="0" borderId="16" xfId="0" applyFont="1" applyBorder="1" applyAlignment="1">
      <alignment horizontal="center" vertical="top"/>
    </xf>
    <xf numFmtId="0" fontId="8" fillId="0" borderId="0" xfId="0" applyFont="1" applyBorder="1" applyAlignment="1">
      <alignment vertical="top"/>
    </xf>
    <xf numFmtId="0" fontId="8" fillId="0" borderId="37" xfId="0" applyFont="1" applyBorder="1" applyAlignment="1">
      <alignment vertical="top" wrapText="1"/>
    </xf>
    <xf numFmtId="0" fontId="8" fillId="0" borderId="21" xfId="0" applyFont="1" applyBorder="1" applyAlignment="1">
      <alignment vertical="top" wrapText="1"/>
    </xf>
    <xf numFmtId="0" fontId="8" fillId="0" borderId="47" xfId="0" applyFont="1" applyBorder="1" applyAlignment="1">
      <alignment horizontal="right" vertical="top"/>
    </xf>
    <xf numFmtId="0" fontId="8" fillId="0" borderId="23" xfId="0" applyFont="1" applyBorder="1" applyAlignment="1">
      <alignment horizontal="right" vertical="top"/>
    </xf>
    <xf numFmtId="0" fontId="8" fillId="0" borderId="61" xfId="0" applyFont="1" applyBorder="1" applyAlignment="1">
      <alignment horizontal="left"/>
    </xf>
    <xf numFmtId="0" fontId="8" fillId="0" borderId="28" xfId="0" applyFont="1" applyBorder="1" applyAlignment="1">
      <alignment horizontal="left"/>
    </xf>
    <xf numFmtId="0" fontId="8" fillId="0" borderId="33" xfId="0" applyFont="1" applyBorder="1" applyAlignment="1">
      <alignment horizontal="left" wrapText="1"/>
    </xf>
    <xf numFmtId="0" fontId="8" fillId="0" borderId="35" xfId="0" applyFont="1" applyBorder="1" applyAlignment="1">
      <alignment horizontal="left" wrapText="1"/>
    </xf>
    <xf numFmtId="0" fontId="19" fillId="0" borderId="4" xfId="0" applyFont="1" applyBorder="1" applyAlignment="1">
      <alignment horizontal="center" vertical="center"/>
    </xf>
    <xf numFmtId="0" fontId="8" fillId="0" borderId="47" xfId="0" applyFont="1" applyBorder="1" applyAlignment="1">
      <alignment horizontal="center"/>
    </xf>
    <xf numFmtId="0" fontId="8" fillId="0" borderId="27" xfId="0" applyFont="1" applyBorder="1" applyAlignment="1">
      <alignment horizontal="center"/>
    </xf>
    <xf numFmtId="0" fontId="8" fillId="0" borderId="22" xfId="0" applyFont="1" applyBorder="1" applyAlignment="1">
      <alignment horizontal="center"/>
    </xf>
    <xf numFmtId="0" fontId="8" fillId="0" borderId="48" xfId="0" applyFont="1" applyBorder="1" applyAlignment="1">
      <alignment horizontal="center"/>
    </xf>
    <xf numFmtId="0" fontId="2" fillId="0" borderId="24" xfId="0" applyNumberFormat="1" applyFont="1" applyFill="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S625"/>
  <sheetViews>
    <sheetView tabSelected="1" topLeftCell="A574" zoomScale="70" zoomScaleNormal="70" workbookViewId="0">
      <selection activeCell="U570" sqref="U570"/>
    </sheetView>
  </sheetViews>
  <sheetFormatPr defaultRowHeight="15"/>
  <cols>
    <col min="1" max="1" width="9.140625" style="461"/>
    <col min="2" max="2" width="27.5703125" style="472" customWidth="1"/>
    <col min="3" max="3" width="12.42578125" style="473" customWidth="1"/>
    <col min="4" max="4" width="8.7109375" style="473" customWidth="1"/>
    <col min="5" max="18" width="8.7109375" style="466" customWidth="1"/>
  </cols>
  <sheetData>
    <row r="1" spans="1:18" ht="15.75" customHeight="1" thickBot="1">
      <c r="A1" s="780" t="s">
        <v>0</v>
      </c>
      <c r="B1" s="780"/>
      <c r="C1" s="780"/>
      <c r="D1" s="780"/>
      <c r="E1" s="780"/>
      <c r="F1" s="780"/>
      <c r="G1" s="780"/>
      <c r="H1" s="780"/>
      <c r="I1" s="780"/>
      <c r="J1" s="780"/>
      <c r="K1" s="780"/>
      <c r="L1" s="780"/>
      <c r="M1" s="780"/>
      <c r="N1" s="780"/>
      <c r="O1" s="780"/>
      <c r="P1" s="780"/>
      <c r="Q1" s="780"/>
      <c r="R1" s="780"/>
    </row>
    <row r="2" spans="1:18" ht="15" customHeight="1">
      <c r="A2" s="776" t="s">
        <v>1</v>
      </c>
      <c r="B2" s="769" t="s">
        <v>162</v>
      </c>
      <c r="C2" s="778" t="s">
        <v>163</v>
      </c>
      <c r="D2" s="744" t="s">
        <v>4</v>
      </c>
      <c r="E2" s="745"/>
      <c r="F2" s="746"/>
      <c r="G2" s="765" t="s">
        <v>5</v>
      </c>
      <c r="H2" s="744" t="s">
        <v>6</v>
      </c>
      <c r="I2" s="745"/>
      <c r="J2" s="745"/>
      <c r="K2" s="745"/>
      <c r="L2" s="746"/>
      <c r="M2" s="744" t="s">
        <v>7</v>
      </c>
      <c r="N2" s="745"/>
      <c r="O2" s="745"/>
      <c r="P2" s="745"/>
      <c r="Q2" s="745"/>
      <c r="R2" s="747"/>
    </row>
    <row r="3" spans="1:18" ht="29.25" customHeight="1" thickBot="1">
      <c r="A3" s="777"/>
      <c r="B3" s="770"/>
      <c r="C3" s="779"/>
      <c r="D3" s="222" t="s">
        <v>8</v>
      </c>
      <c r="E3" s="222" t="s">
        <v>9</v>
      </c>
      <c r="F3" s="222" t="s">
        <v>10</v>
      </c>
      <c r="G3" s="766"/>
      <c r="H3" s="222" t="s">
        <v>11</v>
      </c>
      <c r="I3" s="222" t="s">
        <v>12</v>
      </c>
      <c r="J3" s="222" t="s">
        <v>13</v>
      </c>
      <c r="K3" s="222" t="s">
        <v>14</v>
      </c>
      <c r="L3" s="222" t="s">
        <v>15</v>
      </c>
      <c r="M3" s="222" t="s">
        <v>16</v>
      </c>
      <c r="N3" s="223" t="s">
        <v>17</v>
      </c>
      <c r="O3" s="223" t="s">
        <v>18</v>
      </c>
      <c r="P3" s="223" t="s">
        <v>19</v>
      </c>
      <c r="Q3" s="223" t="s">
        <v>20</v>
      </c>
      <c r="R3" s="224" t="s">
        <v>21</v>
      </c>
    </row>
    <row r="4" spans="1:18" ht="15.75" customHeight="1" thickBot="1">
      <c r="A4" s="753" t="s">
        <v>22</v>
      </c>
      <c r="B4" s="754"/>
      <c r="C4" s="754"/>
      <c r="D4" s="754"/>
      <c r="E4" s="754"/>
      <c r="F4" s="754"/>
      <c r="G4" s="754"/>
      <c r="H4" s="754"/>
      <c r="I4" s="754"/>
      <c r="J4" s="754"/>
      <c r="K4" s="754"/>
      <c r="L4" s="754"/>
      <c r="M4" s="754"/>
      <c r="N4" s="754"/>
      <c r="O4" s="754"/>
      <c r="P4" s="754"/>
      <c r="Q4" s="754"/>
      <c r="R4" s="755"/>
    </row>
    <row r="5" spans="1:18">
      <c r="A5" s="141">
        <v>424</v>
      </c>
      <c r="B5" s="625" t="s">
        <v>213</v>
      </c>
      <c r="C5" s="142" t="s">
        <v>159</v>
      </c>
      <c r="D5" s="357">
        <f t="shared" ref="D5:R5" si="0">SUM(D6)</f>
        <v>5.08</v>
      </c>
      <c r="E5" s="357">
        <f t="shared" si="0"/>
        <v>4.5999999999999996</v>
      </c>
      <c r="F5" s="357">
        <f t="shared" si="0"/>
        <v>0.28000000000000003</v>
      </c>
      <c r="G5" s="357">
        <f t="shared" si="0"/>
        <v>62.8</v>
      </c>
      <c r="H5" s="362">
        <f t="shared" si="0"/>
        <v>2.8000000000000001E-2</v>
      </c>
      <c r="I5" s="362">
        <f t="shared" si="0"/>
        <v>0.17599999999999999</v>
      </c>
      <c r="J5" s="357">
        <f t="shared" si="0"/>
        <v>0</v>
      </c>
      <c r="K5" s="357">
        <f t="shared" si="0"/>
        <v>0.1</v>
      </c>
      <c r="L5" s="357">
        <f t="shared" si="0"/>
        <v>0.24</v>
      </c>
      <c r="M5" s="362">
        <f t="shared" si="0"/>
        <v>22</v>
      </c>
      <c r="N5" s="362">
        <f t="shared" si="0"/>
        <v>8.0000000000000002E-3</v>
      </c>
      <c r="O5" s="362">
        <f t="shared" si="0"/>
        <v>4.8</v>
      </c>
      <c r="P5" s="362">
        <f t="shared" si="0"/>
        <v>1.2E-2</v>
      </c>
      <c r="Q5" s="362">
        <f t="shared" si="0"/>
        <v>76.8</v>
      </c>
      <c r="R5" s="362">
        <f t="shared" si="0"/>
        <v>1</v>
      </c>
    </row>
    <row r="6" spans="1:18">
      <c r="A6" s="575"/>
      <c r="B6" s="633" t="s">
        <v>110</v>
      </c>
      <c r="C6" s="576" t="s">
        <v>49</v>
      </c>
      <c r="D6" s="577">
        <v>5.08</v>
      </c>
      <c r="E6" s="577">
        <v>4.5999999999999996</v>
      </c>
      <c r="F6" s="577">
        <v>0.28000000000000003</v>
      </c>
      <c r="G6" s="577">
        <v>62.8</v>
      </c>
      <c r="H6" s="578">
        <v>2.8000000000000001E-2</v>
      </c>
      <c r="I6" s="578">
        <v>0.17599999999999999</v>
      </c>
      <c r="J6" s="577">
        <v>0</v>
      </c>
      <c r="K6" s="577">
        <v>0.1</v>
      </c>
      <c r="L6" s="577">
        <v>0.24</v>
      </c>
      <c r="M6" s="578">
        <v>22</v>
      </c>
      <c r="N6" s="579">
        <v>8.0000000000000002E-3</v>
      </c>
      <c r="O6" s="579">
        <v>4.8</v>
      </c>
      <c r="P6" s="579">
        <v>1.2E-2</v>
      </c>
      <c r="Q6" s="579">
        <v>76.8</v>
      </c>
      <c r="R6" s="580">
        <v>1</v>
      </c>
    </row>
    <row r="7" spans="1:18">
      <c r="A7" s="581" t="s">
        <v>207</v>
      </c>
      <c r="B7" s="628" t="s">
        <v>208</v>
      </c>
      <c r="C7" s="582" t="s">
        <v>24</v>
      </c>
      <c r="D7" s="262">
        <f>SUM(D8:D13)</f>
        <v>10.812000000000001</v>
      </c>
      <c r="E7" s="262">
        <f t="shared" ref="E7:R7" si="1">SUM(E8:E13)</f>
        <v>9.67</v>
      </c>
      <c r="F7" s="262">
        <f t="shared" si="1"/>
        <v>42.112000000000002</v>
      </c>
      <c r="G7" s="262">
        <f t="shared" si="1"/>
        <v>297.21999999999997</v>
      </c>
      <c r="H7" s="262">
        <f t="shared" si="1"/>
        <v>0.29100000000000004</v>
      </c>
      <c r="I7" s="262">
        <f t="shared" si="1"/>
        <v>0.22500000000000001</v>
      </c>
      <c r="J7" s="262">
        <f t="shared" si="1"/>
        <v>2.08</v>
      </c>
      <c r="K7" s="262">
        <f t="shared" si="1"/>
        <v>5.4000000000000006E-2</v>
      </c>
      <c r="L7" s="262">
        <f t="shared" si="1"/>
        <v>0.44</v>
      </c>
      <c r="M7" s="262">
        <f t="shared" si="1"/>
        <v>98.144999999999996</v>
      </c>
      <c r="N7" s="262">
        <f t="shared" si="1"/>
        <v>1.4999999999999999E-2</v>
      </c>
      <c r="O7" s="262">
        <f t="shared" si="1"/>
        <v>122.41999999999999</v>
      </c>
      <c r="P7" s="262">
        <f t="shared" si="1"/>
        <v>6.0000000000000001E-3</v>
      </c>
      <c r="Q7" s="262">
        <f t="shared" si="1"/>
        <v>294.2</v>
      </c>
      <c r="R7" s="263">
        <f t="shared" si="1"/>
        <v>4.2640000000000002</v>
      </c>
    </row>
    <row r="8" spans="1:18">
      <c r="A8" s="134"/>
      <c r="B8" s="629" t="s">
        <v>155</v>
      </c>
      <c r="C8" s="135" t="s">
        <v>209</v>
      </c>
      <c r="D8" s="264">
        <v>6.3</v>
      </c>
      <c r="E8" s="264">
        <v>1.65</v>
      </c>
      <c r="F8" s="264">
        <v>28.55</v>
      </c>
      <c r="G8" s="264">
        <v>154</v>
      </c>
      <c r="H8" s="207">
        <v>0.22700000000000001</v>
      </c>
      <c r="I8" s="207">
        <v>0.11700000000000001</v>
      </c>
      <c r="J8" s="353">
        <v>0</v>
      </c>
      <c r="K8" s="354">
        <v>1E-3</v>
      </c>
      <c r="L8" s="354">
        <v>0.4</v>
      </c>
      <c r="M8" s="355">
        <v>12.51</v>
      </c>
      <c r="N8" s="356">
        <v>1E-3</v>
      </c>
      <c r="O8" s="207">
        <v>100</v>
      </c>
      <c r="P8" s="207">
        <v>3.0000000000000001E-3</v>
      </c>
      <c r="Q8" s="356">
        <v>149</v>
      </c>
      <c r="R8" s="209">
        <v>4.1900000000000004</v>
      </c>
    </row>
    <row r="9" spans="1:18">
      <c r="A9" s="134"/>
      <c r="B9" s="629" t="s">
        <v>25</v>
      </c>
      <c r="C9" s="135" t="s">
        <v>108</v>
      </c>
      <c r="D9" s="264">
        <v>3.2000000000000001E-2</v>
      </c>
      <c r="E9" s="264">
        <v>2.9</v>
      </c>
      <c r="F9" s="264">
        <v>5.1999999999999998E-2</v>
      </c>
      <c r="G9" s="264">
        <v>26.48</v>
      </c>
      <c r="H9" s="207">
        <v>0</v>
      </c>
      <c r="I9" s="207">
        <v>8.0000000000000002E-3</v>
      </c>
      <c r="J9" s="353">
        <v>0</v>
      </c>
      <c r="K9" s="354">
        <v>1.7999999999999999E-2</v>
      </c>
      <c r="L9" s="354">
        <v>0.04</v>
      </c>
      <c r="M9" s="355">
        <v>0.13500000000000001</v>
      </c>
      <c r="N9" s="356">
        <v>0</v>
      </c>
      <c r="O9" s="207">
        <v>0.02</v>
      </c>
      <c r="P9" s="207">
        <v>0</v>
      </c>
      <c r="Q9" s="356">
        <v>1.2</v>
      </c>
      <c r="R9" s="209">
        <v>1.2999999999999999E-2</v>
      </c>
    </row>
    <row r="10" spans="1:18">
      <c r="A10" s="134"/>
      <c r="B10" s="629" t="s">
        <v>29</v>
      </c>
      <c r="C10" s="135" t="s">
        <v>210</v>
      </c>
      <c r="D10" s="264">
        <v>0</v>
      </c>
      <c r="E10" s="264">
        <v>0</v>
      </c>
      <c r="F10" s="264">
        <v>0</v>
      </c>
      <c r="G10" s="264">
        <v>0</v>
      </c>
      <c r="H10" s="207">
        <v>0</v>
      </c>
      <c r="I10" s="207">
        <v>0</v>
      </c>
      <c r="J10" s="353">
        <v>0</v>
      </c>
      <c r="K10" s="264">
        <v>0</v>
      </c>
      <c r="L10" s="264">
        <v>0</v>
      </c>
      <c r="M10" s="264">
        <v>0</v>
      </c>
      <c r="N10" s="264">
        <v>0</v>
      </c>
      <c r="O10" s="207">
        <v>0</v>
      </c>
      <c r="P10" s="207">
        <v>0</v>
      </c>
      <c r="Q10" s="353">
        <v>0</v>
      </c>
      <c r="R10" s="209">
        <v>0</v>
      </c>
    </row>
    <row r="11" spans="1:18">
      <c r="A11" s="134"/>
      <c r="B11" s="629" t="s">
        <v>27</v>
      </c>
      <c r="C11" s="135" t="s">
        <v>211</v>
      </c>
      <c r="D11" s="264">
        <v>4.4800000000000004</v>
      </c>
      <c r="E11" s="264">
        <v>5.12</v>
      </c>
      <c r="F11" s="264">
        <v>7.52</v>
      </c>
      <c r="G11" s="264">
        <v>92.8</v>
      </c>
      <c r="H11" s="207">
        <v>6.4000000000000001E-2</v>
      </c>
      <c r="I11" s="207">
        <v>0.1</v>
      </c>
      <c r="J11" s="353">
        <v>2.08</v>
      </c>
      <c r="K11" s="354">
        <v>3.5000000000000003E-2</v>
      </c>
      <c r="L11" s="354">
        <v>0</v>
      </c>
      <c r="M11" s="355">
        <v>85.32</v>
      </c>
      <c r="N11" s="356">
        <v>1.4E-2</v>
      </c>
      <c r="O11" s="207">
        <v>22.4</v>
      </c>
      <c r="P11" s="207">
        <v>3.0000000000000001E-3</v>
      </c>
      <c r="Q11" s="356">
        <v>144</v>
      </c>
      <c r="R11" s="209">
        <v>4.2999999999999997E-2</v>
      </c>
    </row>
    <row r="12" spans="1:18">
      <c r="A12" s="134"/>
      <c r="B12" s="629" t="s">
        <v>33</v>
      </c>
      <c r="C12" s="135" t="s">
        <v>26</v>
      </c>
      <c r="D12" s="264">
        <v>0</v>
      </c>
      <c r="E12" s="264">
        <v>0</v>
      </c>
      <c r="F12" s="264">
        <v>5.99</v>
      </c>
      <c r="G12" s="264">
        <v>23.94</v>
      </c>
      <c r="H12" s="207">
        <v>0</v>
      </c>
      <c r="I12" s="207">
        <v>0</v>
      </c>
      <c r="J12" s="353">
        <v>0</v>
      </c>
      <c r="K12" s="354">
        <v>0</v>
      </c>
      <c r="L12" s="354">
        <v>0</v>
      </c>
      <c r="M12" s="355">
        <v>0.18</v>
      </c>
      <c r="N12" s="356">
        <v>0</v>
      </c>
      <c r="O12" s="207">
        <v>0</v>
      </c>
      <c r="P12" s="207">
        <v>0</v>
      </c>
      <c r="Q12" s="356">
        <v>0</v>
      </c>
      <c r="R12" s="209">
        <v>1.7999999999999999E-2</v>
      </c>
    </row>
    <row r="13" spans="1:18">
      <c r="A13" s="134"/>
      <c r="B13" s="629" t="s">
        <v>31</v>
      </c>
      <c r="C13" s="135" t="s">
        <v>32</v>
      </c>
      <c r="D13" s="264">
        <v>0</v>
      </c>
      <c r="E13" s="264">
        <v>0</v>
      </c>
      <c r="F13" s="264">
        <v>0</v>
      </c>
      <c r="G13" s="264">
        <v>0</v>
      </c>
      <c r="H13" s="207">
        <v>0</v>
      </c>
      <c r="I13" s="207">
        <v>0</v>
      </c>
      <c r="J13" s="353">
        <v>0</v>
      </c>
      <c r="K13" s="264">
        <v>0</v>
      </c>
      <c r="L13" s="264">
        <v>0</v>
      </c>
      <c r="M13" s="264">
        <v>0</v>
      </c>
      <c r="N13" s="264">
        <v>0</v>
      </c>
      <c r="O13" s="207">
        <v>0</v>
      </c>
      <c r="P13" s="207">
        <v>0</v>
      </c>
      <c r="Q13" s="353">
        <v>0</v>
      </c>
      <c r="R13" s="209">
        <v>0</v>
      </c>
    </row>
    <row r="14" spans="1:18">
      <c r="A14" s="612" t="s">
        <v>212</v>
      </c>
      <c r="B14" s="625" t="s">
        <v>37</v>
      </c>
      <c r="C14" s="142" t="s">
        <v>24</v>
      </c>
      <c r="D14" s="357">
        <f t="shared" ref="D14:R14" si="2">SUM(D15:D18)</f>
        <v>4.21</v>
      </c>
      <c r="E14" s="357">
        <f t="shared" si="2"/>
        <v>4.6100000000000003</v>
      </c>
      <c r="F14" s="357">
        <f t="shared" si="2"/>
        <v>17.07</v>
      </c>
      <c r="G14" s="357">
        <f t="shared" si="2"/>
        <v>125.56</v>
      </c>
      <c r="H14" s="357">
        <f t="shared" si="2"/>
        <v>1.2E-2</v>
      </c>
      <c r="I14" s="357">
        <f t="shared" si="2"/>
        <v>0.151</v>
      </c>
      <c r="J14" s="357">
        <f t="shared" si="2"/>
        <v>0</v>
      </c>
      <c r="K14" s="357">
        <f t="shared" si="2"/>
        <v>2.7E-2</v>
      </c>
      <c r="L14" s="357">
        <f t="shared" si="2"/>
        <v>7.0000000000000001E-3</v>
      </c>
      <c r="M14" s="357">
        <f t="shared" si="2"/>
        <v>32.504000000000005</v>
      </c>
      <c r="N14" s="357">
        <f t="shared" si="2"/>
        <v>1.0999999999999999E-2</v>
      </c>
      <c r="O14" s="357">
        <f t="shared" si="2"/>
        <v>26.545000000000002</v>
      </c>
      <c r="P14" s="357">
        <f t="shared" si="2"/>
        <v>2E-3</v>
      </c>
      <c r="Q14" s="357">
        <f t="shared" si="2"/>
        <v>124.53999999999999</v>
      </c>
      <c r="R14" s="358">
        <f t="shared" si="2"/>
        <v>0.76100000000000001</v>
      </c>
    </row>
    <row r="15" spans="1:18">
      <c r="A15" s="612"/>
      <c r="B15" s="626" t="s">
        <v>38</v>
      </c>
      <c r="C15" s="145" t="s">
        <v>39</v>
      </c>
      <c r="D15" s="251">
        <v>0</v>
      </c>
      <c r="E15" s="251">
        <v>0</v>
      </c>
      <c r="F15" s="251">
        <v>0</v>
      </c>
      <c r="G15" s="251">
        <v>0</v>
      </c>
      <c r="H15" s="251">
        <v>0</v>
      </c>
      <c r="I15" s="251">
        <v>0</v>
      </c>
      <c r="J15" s="251">
        <v>0</v>
      </c>
      <c r="K15" s="359">
        <v>0</v>
      </c>
      <c r="L15" s="359">
        <v>0</v>
      </c>
      <c r="M15" s="359">
        <v>0</v>
      </c>
      <c r="N15" s="360">
        <v>0</v>
      </c>
      <c r="O15" s="360">
        <v>0</v>
      </c>
      <c r="P15" s="360">
        <v>0</v>
      </c>
      <c r="Q15" s="360">
        <v>0</v>
      </c>
      <c r="R15" s="361">
        <v>0</v>
      </c>
    </row>
    <row r="16" spans="1:18">
      <c r="A16" s="612"/>
      <c r="B16" s="626" t="s">
        <v>40</v>
      </c>
      <c r="C16" s="145" t="s">
        <v>41</v>
      </c>
      <c r="D16" s="251">
        <v>0.54</v>
      </c>
      <c r="E16" s="251">
        <v>0.33</v>
      </c>
      <c r="F16" s="251">
        <v>0.23</v>
      </c>
      <c r="G16" s="251">
        <v>6.42</v>
      </c>
      <c r="H16" s="251">
        <v>0</v>
      </c>
      <c r="I16" s="251">
        <v>4.0000000000000001E-3</v>
      </c>
      <c r="J16" s="251">
        <v>0</v>
      </c>
      <c r="K16" s="359">
        <v>0</v>
      </c>
      <c r="L16" s="359">
        <v>7.0000000000000001E-3</v>
      </c>
      <c r="M16" s="359">
        <v>2.84</v>
      </c>
      <c r="N16" s="360">
        <v>0</v>
      </c>
      <c r="O16" s="360">
        <v>9.4350000000000005</v>
      </c>
      <c r="P16" s="360">
        <v>0</v>
      </c>
      <c r="Q16" s="360">
        <v>14.54</v>
      </c>
      <c r="R16" s="361">
        <v>0.48799999999999999</v>
      </c>
    </row>
    <row r="17" spans="1:18" ht="30">
      <c r="A17" s="612"/>
      <c r="B17" s="64" t="s">
        <v>42</v>
      </c>
      <c r="C17" s="145" t="s">
        <v>43</v>
      </c>
      <c r="D17" s="251">
        <v>3.67</v>
      </c>
      <c r="E17" s="251">
        <v>4.28</v>
      </c>
      <c r="F17" s="251">
        <v>5.74</v>
      </c>
      <c r="G17" s="251">
        <v>77</v>
      </c>
      <c r="H17" s="251">
        <v>1.2E-2</v>
      </c>
      <c r="I17" s="251">
        <v>0.14699999999999999</v>
      </c>
      <c r="J17" s="251">
        <v>0</v>
      </c>
      <c r="K17" s="359">
        <v>2.7E-2</v>
      </c>
      <c r="L17" s="359">
        <v>0</v>
      </c>
      <c r="M17" s="359">
        <v>29.33</v>
      </c>
      <c r="N17" s="360">
        <v>1.0999999999999999E-2</v>
      </c>
      <c r="O17" s="360">
        <v>17.11</v>
      </c>
      <c r="P17" s="360">
        <v>2E-3</v>
      </c>
      <c r="Q17" s="360">
        <v>110</v>
      </c>
      <c r="R17" s="361">
        <v>0.24</v>
      </c>
    </row>
    <row r="18" spans="1:18">
      <c r="A18" s="614"/>
      <c r="B18" s="626" t="s">
        <v>44</v>
      </c>
      <c r="C18" s="145" t="s">
        <v>45</v>
      </c>
      <c r="D18" s="251">
        <v>0</v>
      </c>
      <c r="E18" s="251">
        <v>0</v>
      </c>
      <c r="F18" s="251">
        <v>11.1</v>
      </c>
      <c r="G18" s="251">
        <v>42.14</v>
      </c>
      <c r="H18" s="251">
        <v>0</v>
      </c>
      <c r="I18" s="251">
        <v>0</v>
      </c>
      <c r="J18" s="251">
        <v>0</v>
      </c>
      <c r="K18" s="359">
        <v>0</v>
      </c>
      <c r="L18" s="359">
        <v>0</v>
      </c>
      <c r="M18" s="359">
        <v>0.33400000000000002</v>
      </c>
      <c r="N18" s="360">
        <v>0</v>
      </c>
      <c r="O18" s="360">
        <v>0</v>
      </c>
      <c r="P18" s="360">
        <v>0</v>
      </c>
      <c r="Q18" s="360">
        <v>0</v>
      </c>
      <c r="R18" s="361">
        <v>3.3000000000000002E-2</v>
      </c>
    </row>
    <row r="19" spans="1:18">
      <c r="A19" s="204">
        <v>10</v>
      </c>
      <c r="B19" s="57" t="s">
        <v>48</v>
      </c>
      <c r="C19" s="87" t="s">
        <v>159</v>
      </c>
      <c r="D19" s="243">
        <f>SUM(D20)</f>
        <v>3.16</v>
      </c>
      <c r="E19" s="243">
        <f t="shared" ref="E19:Q19" si="3">SUM(E20)</f>
        <v>0.4</v>
      </c>
      <c r="F19" s="243">
        <f t="shared" si="3"/>
        <v>19.32</v>
      </c>
      <c r="G19" s="243">
        <f t="shared" si="3"/>
        <v>94</v>
      </c>
      <c r="H19" s="243">
        <f t="shared" si="3"/>
        <v>6.4000000000000001E-2</v>
      </c>
      <c r="I19" s="243">
        <f t="shared" si="3"/>
        <v>2.4E-2</v>
      </c>
      <c r="J19" s="243">
        <f t="shared" si="3"/>
        <v>0</v>
      </c>
      <c r="K19" s="243">
        <f t="shared" si="3"/>
        <v>0</v>
      </c>
      <c r="L19" s="243">
        <f t="shared" si="3"/>
        <v>0.52</v>
      </c>
      <c r="M19" s="243">
        <f t="shared" si="3"/>
        <v>9.1999999999999993</v>
      </c>
      <c r="N19" s="243">
        <f t="shared" si="3"/>
        <v>1E-3</v>
      </c>
      <c r="O19" s="243">
        <f t="shared" si="3"/>
        <v>13.2</v>
      </c>
      <c r="P19" s="243">
        <f t="shared" si="3"/>
        <v>2E-3</v>
      </c>
      <c r="Q19" s="243">
        <f t="shared" si="3"/>
        <v>34.799999999999997</v>
      </c>
      <c r="R19" s="244">
        <f>SUM(R20)</f>
        <v>0.8</v>
      </c>
    </row>
    <row r="20" spans="1:18">
      <c r="A20" s="245"/>
      <c r="B20" s="627" t="s">
        <v>48</v>
      </c>
      <c r="C20" s="99" t="s">
        <v>49</v>
      </c>
      <c r="D20" s="246">
        <v>3.16</v>
      </c>
      <c r="E20" s="246">
        <v>0.4</v>
      </c>
      <c r="F20" s="246">
        <v>19.32</v>
      </c>
      <c r="G20" s="246">
        <v>94</v>
      </c>
      <c r="H20" s="246">
        <v>6.4000000000000001E-2</v>
      </c>
      <c r="I20" s="246">
        <v>2.4E-2</v>
      </c>
      <c r="J20" s="246">
        <v>0</v>
      </c>
      <c r="K20" s="246">
        <v>0</v>
      </c>
      <c r="L20" s="246">
        <v>0.52</v>
      </c>
      <c r="M20" s="246">
        <v>9.1999999999999993</v>
      </c>
      <c r="N20" s="247">
        <v>1E-3</v>
      </c>
      <c r="O20" s="247">
        <v>13.2</v>
      </c>
      <c r="P20" s="247">
        <v>2E-3</v>
      </c>
      <c r="Q20" s="247">
        <v>34.799999999999997</v>
      </c>
      <c r="R20" s="248">
        <v>0.8</v>
      </c>
    </row>
    <row r="21" spans="1:18">
      <c r="A21" s="249">
        <v>140</v>
      </c>
      <c r="B21" s="625" t="s">
        <v>50</v>
      </c>
      <c r="C21" s="142" t="s">
        <v>51</v>
      </c>
      <c r="D21" s="236">
        <f t="shared" ref="D21:R21" si="4">SUM(D22)</f>
        <v>12.7</v>
      </c>
      <c r="E21" s="236">
        <f t="shared" si="4"/>
        <v>11.5</v>
      </c>
      <c r="F21" s="236">
        <f t="shared" si="4"/>
        <v>0.7</v>
      </c>
      <c r="G21" s="236">
        <f t="shared" si="4"/>
        <v>157</v>
      </c>
      <c r="H21" s="250">
        <f t="shared" si="4"/>
        <v>7.0000000000000007E-2</v>
      </c>
      <c r="I21" s="250">
        <f t="shared" si="4"/>
        <v>0.44</v>
      </c>
      <c r="J21" s="236">
        <f t="shared" si="4"/>
        <v>0</v>
      </c>
      <c r="K21" s="236">
        <f t="shared" si="4"/>
        <v>5.0000000000000001E-3</v>
      </c>
      <c r="L21" s="236">
        <f t="shared" si="4"/>
        <v>0.2</v>
      </c>
      <c r="M21" s="236">
        <f t="shared" si="4"/>
        <v>55</v>
      </c>
      <c r="N21" s="236">
        <f t="shared" si="4"/>
        <v>2E-3</v>
      </c>
      <c r="O21" s="236">
        <f t="shared" si="4"/>
        <v>9</v>
      </c>
      <c r="P21" s="236">
        <f t="shared" si="4"/>
        <v>0</v>
      </c>
      <c r="Q21" s="236">
        <f t="shared" si="4"/>
        <v>11</v>
      </c>
      <c r="R21" s="448">
        <f t="shared" si="4"/>
        <v>2.5</v>
      </c>
    </row>
    <row r="22" spans="1:18" ht="15.75" thickBot="1">
      <c r="A22" s="249"/>
      <c r="B22" s="626" t="s">
        <v>93</v>
      </c>
      <c r="C22" s="251" t="s">
        <v>328</v>
      </c>
      <c r="D22" s="239">
        <v>12.7</v>
      </c>
      <c r="E22" s="239">
        <v>11.5</v>
      </c>
      <c r="F22" s="239">
        <v>0.7</v>
      </c>
      <c r="G22" s="239">
        <v>157</v>
      </c>
      <c r="H22" s="252">
        <v>7.0000000000000007E-2</v>
      </c>
      <c r="I22" s="252">
        <v>0.44</v>
      </c>
      <c r="J22" s="239">
        <v>0</v>
      </c>
      <c r="K22" s="239">
        <v>5.0000000000000001E-3</v>
      </c>
      <c r="L22" s="239">
        <v>0.2</v>
      </c>
      <c r="M22" s="252">
        <v>55</v>
      </c>
      <c r="N22" s="253">
        <v>2E-3</v>
      </c>
      <c r="O22" s="253">
        <v>9</v>
      </c>
      <c r="P22" s="253">
        <v>0</v>
      </c>
      <c r="Q22" s="253">
        <v>11</v>
      </c>
      <c r="R22" s="254">
        <v>2.5</v>
      </c>
    </row>
    <row r="23" spans="1:18" ht="16.5" thickBot="1">
      <c r="A23" s="741" t="s">
        <v>98</v>
      </c>
      <c r="B23" s="743"/>
      <c r="C23" s="733">
        <v>580</v>
      </c>
      <c r="D23" s="363">
        <f>SUM(D5,D7,D14,D19,D21,)</f>
        <v>35.962000000000003</v>
      </c>
      <c r="E23" s="363">
        <f t="shared" ref="E23:R23" si="5">SUM(E5,E7,E14,E19,E21,)</f>
        <v>30.779999999999998</v>
      </c>
      <c r="F23" s="363">
        <f t="shared" si="5"/>
        <v>79.482000000000014</v>
      </c>
      <c r="G23" s="363">
        <f t="shared" si="5"/>
        <v>736.57999999999993</v>
      </c>
      <c r="H23" s="363">
        <f t="shared" si="5"/>
        <v>0.46500000000000008</v>
      </c>
      <c r="I23" s="363">
        <f t="shared" si="5"/>
        <v>1.016</v>
      </c>
      <c r="J23" s="363">
        <f t="shared" si="5"/>
        <v>2.08</v>
      </c>
      <c r="K23" s="363">
        <f t="shared" si="5"/>
        <v>0.18600000000000003</v>
      </c>
      <c r="L23" s="363">
        <f t="shared" si="5"/>
        <v>1.4069999999999998</v>
      </c>
      <c r="M23" s="363">
        <f t="shared" si="5"/>
        <v>216.84899999999999</v>
      </c>
      <c r="N23" s="363">
        <f t="shared" si="5"/>
        <v>3.7000000000000005E-2</v>
      </c>
      <c r="O23" s="363">
        <f t="shared" si="5"/>
        <v>175.96499999999997</v>
      </c>
      <c r="P23" s="363">
        <f t="shared" si="5"/>
        <v>2.2000000000000006E-2</v>
      </c>
      <c r="Q23" s="363">
        <f t="shared" si="5"/>
        <v>541.33999999999992</v>
      </c>
      <c r="R23" s="363">
        <f t="shared" si="5"/>
        <v>9.3249999999999993</v>
      </c>
    </row>
    <row r="24" spans="1:18" ht="16.5" customHeight="1" thickBot="1">
      <c r="A24" s="753" t="s">
        <v>55</v>
      </c>
      <c r="B24" s="754"/>
      <c r="C24" s="754"/>
      <c r="D24" s="754"/>
      <c r="E24" s="754"/>
      <c r="F24" s="754"/>
      <c r="G24" s="754"/>
      <c r="H24" s="754"/>
      <c r="I24" s="754"/>
      <c r="J24" s="754"/>
      <c r="K24" s="754"/>
      <c r="L24" s="754"/>
      <c r="M24" s="754"/>
      <c r="N24" s="754"/>
      <c r="O24" s="754"/>
      <c r="P24" s="754"/>
      <c r="Q24" s="754"/>
      <c r="R24" s="755"/>
    </row>
    <row r="25" spans="1:18" ht="42.75">
      <c r="A25" s="617">
        <v>11</v>
      </c>
      <c r="B25" s="624" t="s">
        <v>271</v>
      </c>
      <c r="C25" s="201" t="s">
        <v>175</v>
      </c>
      <c r="D25" s="400">
        <f t="shared" ref="D25:R25" si="6">SUM(D26:D29)</f>
        <v>0.95299999999999996</v>
      </c>
      <c r="E25" s="400">
        <f t="shared" si="6"/>
        <v>4.26</v>
      </c>
      <c r="F25" s="400">
        <f t="shared" si="6"/>
        <v>2.9799999999999995</v>
      </c>
      <c r="G25" s="400">
        <f t="shared" si="6"/>
        <v>54.599999999999994</v>
      </c>
      <c r="H25" s="401">
        <f t="shared" si="6"/>
        <v>0.02</v>
      </c>
      <c r="I25" s="401">
        <f t="shared" si="6"/>
        <v>2.5999999999999999E-2</v>
      </c>
      <c r="J25" s="400">
        <f t="shared" si="6"/>
        <v>22.19</v>
      </c>
      <c r="K25" s="400">
        <f t="shared" si="6"/>
        <v>0.193</v>
      </c>
      <c r="L25" s="400">
        <f t="shared" si="6"/>
        <v>0.46799999999999997</v>
      </c>
      <c r="M25" s="400">
        <f t="shared" si="6"/>
        <v>28.14</v>
      </c>
      <c r="N25" s="400">
        <f t="shared" si="6"/>
        <v>1E-3</v>
      </c>
      <c r="O25" s="400">
        <f t="shared" si="6"/>
        <v>10.528</v>
      </c>
      <c r="P25" s="400">
        <f t="shared" si="6"/>
        <v>0</v>
      </c>
      <c r="Q25" s="400">
        <f t="shared" si="6"/>
        <v>18.61</v>
      </c>
      <c r="R25" s="402">
        <f t="shared" si="6"/>
        <v>0.35799999999999998</v>
      </c>
    </row>
    <row r="26" spans="1:18">
      <c r="A26" s="618"/>
      <c r="B26" s="64" t="s">
        <v>121</v>
      </c>
      <c r="C26" s="205" t="s">
        <v>303</v>
      </c>
      <c r="D26" s="726">
        <v>0.86</v>
      </c>
      <c r="E26" s="726">
        <v>0.05</v>
      </c>
      <c r="F26" s="726">
        <v>2.2599999999999998</v>
      </c>
      <c r="G26" s="726">
        <v>13.44</v>
      </c>
      <c r="H26" s="726">
        <v>1.4E-2</v>
      </c>
      <c r="I26" s="726">
        <v>1.9E-2</v>
      </c>
      <c r="J26" s="726">
        <v>21.6</v>
      </c>
      <c r="K26" s="726">
        <v>1E-3</v>
      </c>
      <c r="L26" s="726">
        <v>4.2999999999999997E-2</v>
      </c>
      <c r="M26" s="726">
        <v>23.04</v>
      </c>
      <c r="N26" s="403">
        <v>1E-3</v>
      </c>
      <c r="O26" s="403">
        <v>6.88</v>
      </c>
      <c r="P26" s="403">
        <v>0</v>
      </c>
      <c r="Q26" s="403">
        <v>13.33</v>
      </c>
      <c r="R26" s="404">
        <v>0.28799999999999998</v>
      </c>
    </row>
    <row r="27" spans="1:18">
      <c r="A27" s="618"/>
      <c r="B27" s="64" t="s">
        <v>131</v>
      </c>
      <c r="C27" s="205" t="s">
        <v>132</v>
      </c>
      <c r="D27" s="207">
        <v>9.2999999999999999E-2</v>
      </c>
      <c r="E27" s="207">
        <v>0.01</v>
      </c>
      <c r="F27" s="207">
        <v>0.72</v>
      </c>
      <c r="G27" s="207">
        <v>3.4</v>
      </c>
      <c r="H27" s="207">
        <v>6.0000000000000001E-3</v>
      </c>
      <c r="I27" s="207">
        <v>7.0000000000000001E-3</v>
      </c>
      <c r="J27" s="207">
        <v>0.59</v>
      </c>
      <c r="K27" s="207">
        <v>0.192</v>
      </c>
      <c r="L27" s="207">
        <v>3.7999999999999999E-2</v>
      </c>
      <c r="M27" s="207">
        <v>5.0999999999999996</v>
      </c>
      <c r="N27" s="208">
        <v>0</v>
      </c>
      <c r="O27" s="208">
        <v>3.6480000000000001</v>
      </c>
      <c r="P27" s="208">
        <v>0</v>
      </c>
      <c r="Q27" s="208">
        <v>5.28</v>
      </c>
      <c r="R27" s="209">
        <v>7.0000000000000007E-2</v>
      </c>
    </row>
    <row r="28" spans="1:18">
      <c r="A28" s="618"/>
      <c r="B28" s="64" t="s">
        <v>85</v>
      </c>
      <c r="C28" s="205" t="s">
        <v>341</v>
      </c>
      <c r="D28" s="726">
        <v>0</v>
      </c>
      <c r="E28" s="726">
        <v>4.2</v>
      </c>
      <c r="F28" s="726">
        <v>0</v>
      </c>
      <c r="G28" s="726">
        <v>37.76</v>
      </c>
      <c r="H28" s="726">
        <v>0</v>
      </c>
      <c r="I28" s="726">
        <v>0</v>
      </c>
      <c r="J28" s="726">
        <v>0</v>
      </c>
      <c r="K28" s="726">
        <v>0</v>
      </c>
      <c r="L28" s="726">
        <v>0.38700000000000001</v>
      </c>
      <c r="M28" s="726">
        <v>0</v>
      </c>
      <c r="N28" s="726">
        <v>0</v>
      </c>
      <c r="O28" s="726">
        <v>0</v>
      </c>
      <c r="P28" s="726">
        <v>0</v>
      </c>
      <c r="Q28" s="726">
        <v>0</v>
      </c>
      <c r="R28" s="404">
        <v>0</v>
      </c>
    </row>
    <row r="29" spans="1:18">
      <c r="A29" s="618"/>
      <c r="B29" s="64" t="s">
        <v>31</v>
      </c>
      <c r="C29" s="205" t="s">
        <v>386</v>
      </c>
      <c r="D29" s="726">
        <v>0</v>
      </c>
      <c r="E29" s="726">
        <v>0</v>
      </c>
      <c r="F29" s="726">
        <v>0</v>
      </c>
      <c r="G29" s="726">
        <v>0</v>
      </c>
      <c r="H29" s="726">
        <v>0</v>
      </c>
      <c r="I29" s="726">
        <v>0</v>
      </c>
      <c r="J29" s="726">
        <v>0</v>
      </c>
      <c r="K29" s="726">
        <v>0</v>
      </c>
      <c r="L29" s="726">
        <v>0</v>
      </c>
      <c r="M29" s="726">
        <v>0</v>
      </c>
      <c r="N29" s="726">
        <v>0</v>
      </c>
      <c r="O29" s="726">
        <v>0</v>
      </c>
      <c r="P29" s="726">
        <v>0</v>
      </c>
      <c r="Q29" s="726">
        <v>0</v>
      </c>
      <c r="R29" s="404">
        <v>0</v>
      </c>
    </row>
    <row r="30" spans="1:18" ht="28.5">
      <c r="A30" s="204">
        <v>104</v>
      </c>
      <c r="B30" s="213" t="s">
        <v>218</v>
      </c>
      <c r="C30" s="236" t="s">
        <v>24</v>
      </c>
      <c r="D30" s="226">
        <f>SUM(D31:D41)</f>
        <v>10.312000000000001</v>
      </c>
      <c r="E30" s="226">
        <f t="shared" ref="E30:R30" si="7">SUM(E31:E41)</f>
        <v>5.165</v>
      </c>
      <c r="F30" s="226">
        <f t="shared" si="7"/>
        <v>14.719999999999999</v>
      </c>
      <c r="G30" s="226">
        <f t="shared" si="7"/>
        <v>146.26999999999998</v>
      </c>
      <c r="H30" s="226">
        <f t="shared" si="7"/>
        <v>0.187</v>
      </c>
      <c r="I30" s="226">
        <f t="shared" si="7"/>
        <v>0.77700000000000002</v>
      </c>
      <c r="J30" s="226">
        <f t="shared" si="7"/>
        <v>16.126999999999999</v>
      </c>
      <c r="K30" s="226">
        <f t="shared" si="7"/>
        <v>0.15200000000000002</v>
      </c>
      <c r="L30" s="226">
        <f t="shared" si="7"/>
        <v>0.27100000000000002</v>
      </c>
      <c r="M30" s="226">
        <f t="shared" si="7"/>
        <v>36.653999999999996</v>
      </c>
      <c r="N30" s="226">
        <f t="shared" si="7"/>
        <v>5.0000000000000001E-3</v>
      </c>
      <c r="O30" s="226">
        <f t="shared" si="7"/>
        <v>37.204999999999998</v>
      </c>
      <c r="P30" s="226">
        <f t="shared" si="7"/>
        <v>2E-3</v>
      </c>
      <c r="Q30" s="226">
        <f t="shared" si="7"/>
        <v>151.06</v>
      </c>
      <c r="R30" s="227">
        <f t="shared" si="7"/>
        <v>2.5050000000000003</v>
      </c>
    </row>
    <row r="31" spans="1:18">
      <c r="A31" s="204"/>
      <c r="B31" s="64" t="s">
        <v>67</v>
      </c>
      <c r="C31" s="292" t="s">
        <v>219</v>
      </c>
      <c r="D31" s="229">
        <v>1.4</v>
      </c>
      <c r="E31" s="229">
        <v>0.28000000000000003</v>
      </c>
      <c r="F31" s="229">
        <v>11.44</v>
      </c>
      <c r="G31" s="229">
        <v>54.04</v>
      </c>
      <c r="H31" s="207">
        <v>9.6000000000000002E-2</v>
      </c>
      <c r="I31" s="207">
        <v>0.56000000000000005</v>
      </c>
      <c r="J31" s="229">
        <v>14.036</v>
      </c>
      <c r="K31" s="229">
        <v>2E-3</v>
      </c>
      <c r="L31" s="229">
        <v>7.0000000000000007E-2</v>
      </c>
      <c r="M31" s="207">
        <v>8</v>
      </c>
      <c r="N31" s="208">
        <v>3.0000000000000001E-3</v>
      </c>
      <c r="O31" s="208">
        <v>16.14</v>
      </c>
      <c r="P31" s="208">
        <v>0</v>
      </c>
      <c r="Q31" s="208">
        <v>40.700000000000003</v>
      </c>
      <c r="R31" s="209">
        <v>0.72</v>
      </c>
    </row>
    <row r="32" spans="1:18">
      <c r="A32" s="204"/>
      <c r="B32" s="64" t="s">
        <v>140</v>
      </c>
      <c r="C32" s="292" t="s">
        <v>220</v>
      </c>
      <c r="D32" s="229">
        <v>0.1</v>
      </c>
      <c r="E32" s="229">
        <v>0.01</v>
      </c>
      <c r="F32" s="229">
        <v>0.57999999999999996</v>
      </c>
      <c r="G32" s="229">
        <v>2.88</v>
      </c>
      <c r="H32" s="207">
        <v>4.0000000000000001E-3</v>
      </c>
      <c r="I32" s="207">
        <v>2E-3</v>
      </c>
      <c r="J32" s="229">
        <v>0.70199999999999996</v>
      </c>
      <c r="K32" s="229">
        <v>0</v>
      </c>
      <c r="L32" s="229">
        <v>1.4E-2</v>
      </c>
      <c r="M32" s="207">
        <v>2.48</v>
      </c>
      <c r="N32" s="208">
        <v>0</v>
      </c>
      <c r="O32" s="208">
        <v>0.98</v>
      </c>
      <c r="P32" s="208">
        <v>0</v>
      </c>
      <c r="Q32" s="208">
        <v>4.07</v>
      </c>
      <c r="R32" s="209">
        <v>6.4000000000000001E-2</v>
      </c>
    </row>
    <row r="33" spans="1:18">
      <c r="A33" s="204"/>
      <c r="B33" s="64" t="s">
        <v>150</v>
      </c>
      <c r="C33" s="292" t="s">
        <v>221</v>
      </c>
      <c r="D33" s="229">
        <v>0</v>
      </c>
      <c r="E33" s="229">
        <v>0</v>
      </c>
      <c r="F33" s="229">
        <v>0</v>
      </c>
      <c r="G33" s="229">
        <v>0</v>
      </c>
      <c r="H33" s="229">
        <v>0</v>
      </c>
      <c r="I33" s="229">
        <v>0</v>
      </c>
      <c r="J33" s="229">
        <v>0</v>
      </c>
      <c r="K33" s="229">
        <v>0</v>
      </c>
      <c r="L33" s="229">
        <v>0</v>
      </c>
      <c r="M33" s="229">
        <v>0</v>
      </c>
      <c r="N33" s="229">
        <v>0</v>
      </c>
      <c r="O33" s="229">
        <v>0</v>
      </c>
      <c r="P33" s="229">
        <v>0</v>
      </c>
      <c r="Q33" s="229">
        <v>0</v>
      </c>
      <c r="R33" s="209">
        <v>0</v>
      </c>
    </row>
    <row r="34" spans="1:18">
      <c r="A34" s="204"/>
      <c r="B34" s="64" t="s">
        <v>71</v>
      </c>
      <c r="C34" s="292" t="s">
        <v>222</v>
      </c>
      <c r="D34" s="229">
        <v>0.09</v>
      </c>
      <c r="E34" s="229">
        <v>0.01</v>
      </c>
      <c r="F34" s="229">
        <v>0.48</v>
      </c>
      <c r="G34" s="229">
        <v>2.46</v>
      </c>
      <c r="H34" s="207">
        <v>4.0000000000000001E-3</v>
      </c>
      <c r="I34" s="207">
        <v>5.0000000000000001E-3</v>
      </c>
      <c r="J34" s="229">
        <v>0.35099999999999998</v>
      </c>
      <c r="K34" s="229">
        <v>0.14000000000000001</v>
      </c>
      <c r="L34" s="229">
        <v>2.8000000000000001E-2</v>
      </c>
      <c r="M34" s="207">
        <v>3.57</v>
      </c>
      <c r="N34" s="208">
        <v>0</v>
      </c>
      <c r="O34" s="208">
        <v>2.67</v>
      </c>
      <c r="P34" s="208">
        <v>0</v>
      </c>
      <c r="Q34" s="208">
        <v>3.86</v>
      </c>
      <c r="R34" s="209">
        <v>4.9000000000000002E-2</v>
      </c>
    </row>
    <row r="35" spans="1:18">
      <c r="A35" s="204"/>
      <c r="B35" s="64" t="s">
        <v>85</v>
      </c>
      <c r="C35" s="292" t="s">
        <v>223</v>
      </c>
      <c r="D35" s="229">
        <v>0</v>
      </c>
      <c r="E35" s="229">
        <v>1.76</v>
      </c>
      <c r="F35" s="229">
        <v>0</v>
      </c>
      <c r="G35" s="229">
        <v>15.82</v>
      </c>
      <c r="H35" s="229">
        <v>0</v>
      </c>
      <c r="I35" s="229">
        <v>0</v>
      </c>
      <c r="J35" s="229">
        <v>0</v>
      </c>
      <c r="K35" s="229">
        <v>0</v>
      </c>
      <c r="L35" s="229">
        <v>0</v>
      </c>
      <c r="M35" s="229">
        <v>0</v>
      </c>
      <c r="N35" s="229">
        <v>0</v>
      </c>
      <c r="O35" s="229">
        <v>0</v>
      </c>
      <c r="P35" s="229">
        <v>0</v>
      </c>
      <c r="Q35" s="229">
        <v>0</v>
      </c>
      <c r="R35" s="209">
        <v>0</v>
      </c>
    </row>
    <row r="36" spans="1:18">
      <c r="A36" s="204"/>
      <c r="B36" s="64" t="s">
        <v>224</v>
      </c>
      <c r="C36" s="292" t="s">
        <v>223</v>
      </c>
      <c r="D36" s="229">
        <v>8.4000000000000005E-2</v>
      </c>
      <c r="E36" s="229">
        <v>8.9999999999999993E-3</v>
      </c>
      <c r="F36" s="229">
        <v>0.33</v>
      </c>
      <c r="G36" s="229">
        <v>1.74</v>
      </c>
      <c r="H36" s="207">
        <v>3.0000000000000001E-3</v>
      </c>
      <c r="I36" s="207">
        <v>3.0000000000000001E-3</v>
      </c>
      <c r="J36" s="229">
        <v>0.79200000000000004</v>
      </c>
      <c r="K36" s="229">
        <v>5.0000000000000001E-3</v>
      </c>
      <c r="L36" s="229">
        <v>1.7999999999999999E-2</v>
      </c>
      <c r="M36" s="207">
        <v>0.35199999999999998</v>
      </c>
      <c r="N36" s="208">
        <v>0</v>
      </c>
      <c r="O36" s="208">
        <v>0.88</v>
      </c>
      <c r="P36" s="208">
        <v>0</v>
      </c>
      <c r="Q36" s="208">
        <v>1.2</v>
      </c>
      <c r="R36" s="209">
        <v>0.04</v>
      </c>
    </row>
    <row r="37" spans="1:18">
      <c r="A37" s="204"/>
      <c r="B37" s="64" t="s">
        <v>38</v>
      </c>
      <c r="C37" s="292" t="s">
        <v>225</v>
      </c>
      <c r="D37" s="229">
        <v>0</v>
      </c>
      <c r="E37" s="229">
        <v>0</v>
      </c>
      <c r="F37" s="229">
        <v>0</v>
      </c>
      <c r="G37" s="229">
        <v>0</v>
      </c>
      <c r="H37" s="229">
        <v>0</v>
      </c>
      <c r="I37" s="229">
        <v>0</v>
      </c>
      <c r="J37" s="229">
        <v>0</v>
      </c>
      <c r="K37" s="229">
        <v>0</v>
      </c>
      <c r="L37" s="229">
        <v>0</v>
      </c>
      <c r="M37" s="229">
        <v>0</v>
      </c>
      <c r="N37" s="229">
        <v>0</v>
      </c>
      <c r="O37" s="229">
        <v>0</v>
      </c>
      <c r="P37" s="229">
        <v>0</v>
      </c>
      <c r="Q37" s="229">
        <v>0</v>
      </c>
      <c r="R37" s="209">
        <v>0</v>
      </c>
    </row>
    <row r="38" spans="1:18">
      <c r="A38" s="204"/>
      <c r="B38" s="64" t="s">
        <v>140</v>
      </c>
      <c r="C38" s="292" t="s">
        <v>226</v>
      </c>
      <c r="D38" s="229">
        <v>0.03</v>
      </c>
      <c r="E38" s="229">
        <v>0</v>
      </c>
      <c r="F38" s="229">
        <v>0.2</v>
      </c>
      <c r="G38" s="229">
        <v>1.01</v>
      </c>
      <c r="H38" s="207">
        <v>1E-3</v>
      </c>
      <c r="I38" s="207">
        <v>1E-3</v>
      </c>
      <c r="J38" s="229">
        <v>0.246</v>
      </c>
      <c r="K38" s="229">
        <v>0</v>
      </c>
      <c r="L38" s="229">
        <v>5.0000000000000001E-3</v>
      </c>
      <c r="M38" s="207">
        <v>0.76200000000000001</v>
      </c>
      <c r="N38" s="208">
        <v>0</v>
      </c>
      <c r="O38" s="208">
        <v>0.34</v>
      </c>
      <c r="P38" s="208">
        <v>0</v>
      </c>
      <c r="Q38" s="208">
        <v>1.43</v>
      </c>
      <c r="R38" s="209">
        <v>0.02</v>
      </c>
    </row>
    <row r="39" spans="1:18">
      <c r="A39" s="204"/>
      <c r="B39" s="64" t="s">
        <v>227</v>
      </c>
      <c r="C39" s="292" t="s">
        <v>228</v>
      </c>
      <c r="D39" s="229">
        <v>0.25</v>
      </c>
      <c r="E39" s="229">
        <v>0.23</v>
      </c>
      <c r="F39" s="229">
        <v>0.01</v>
      </c>
      <c r="G39" s="229">
        <v>3.08</v>
      </c>
      <c r="H39" s="207">
        <v>5.0000000000000001E-3</v>
      </c>
      <c r="I39" s="207">
        <v>6.0000000000000001E-3</v>
      </c>
      <c r="J39" s="229">
        <v>0</v>
      </c>
      <c r="K39" s="229">
        <v>5.0000000000000001E-3</v>
      </c>
      <c r="L39" s="229">
        <v>0.01</v>
      </c>
      <c r="M39" s="207">
        <v>4.08</v>
      </c>
      <c r="N39" s="208">
        <v>0</v>
      </c>
      <c r="O39" s="208">
        <v>0.23499999999999999</v>
      </c>
      <c r="P39" s="208">
        <v>1E-3</v>
      </c>
      <c r="Q39" s="208">
        <v>3.76</v>
      </c>
      <c r="R39" s="209">
        <v>5.6000000000000001E-2</v>
      </c>
    </row>
    <row r="40" spans="1:18">
      <c r="A40" s="204"/>
      <c r="B40" s="64" t="s">
        <v>229</v>
      </c>
      <c r="C40" s="292" t="s">
        <v>230</v>
      </c>
      <c r="D40" s="229">
        <v>5.6</v>
      </c>
      <c r="E40" s="229">
        <v>2.74</v>
      </c>
      <c r="F40" s="229">
        <v>0</v>
      </c>
      <c r="G40" s="229">
        <v>47.04</v>
      </c>
      <c r="H40" s="207">
        <v>2.8000000000000001E-2</v>
      </c>
      <c r="I40" s="207">
        <v>7.2999999999999995E-2</v>
      </c>
      <c r="J40" s="229">
        <v>0</v>
      </c>
      <c r="K40" s="229">
        <v>0</v>
      </c>
      <c r="L40" s="229">
        <v>0.112</v>
      </c>
      <c r="M40" s="207">
        <v>6.21</v>
      </c>
      <c r="N40" s="208">
        <v>2E-3</v>
      </c>
      <c r="O40" s="208">
        <v>6.16</v>
      </c>
      <c r="P40" s="208">
        <v>0</v>
      </c>
      <c r="Q40" s="208">
        <v>52.64</v>
      </c>
      <c r="R40" s="209">
        <v>1.1779999999999999</v>
      </c>
    </row>
    <row r="41" spans="1:18">
      <c r="A41" s="204"/>
      <c r="B41" s="61" t="s">
        <v>231</v>
      </c>
      <c r="C41" s="199" t="s">
        <v>154</v>
      </c>
      <c r="D41" s="207">
        <v>2.758</v>
      </c>
      <c r="E41" s="207">
        <v>0.126</v>
      </c>
      <c r="F41" s="207">
        <v>1.68</v>
      </c>
      <c r="G41" s="207">
        <v>18.2</v>
      </c>
      <c r="H41" s="207">
        <v>4.5999999999999999E-2</v>
      </c>
      <c r="I41" s="207">
        <v>0.127</v>
      </c>
      <c r="J41" s="207">
        <v>0</v>
      </c>
      <c r="K41" s="207">
        <v>0</v>
      </c>
      <c r="L41" s="207">
        <v>1.4E-2</v>
      </c>
      <c r="M41" s="207">
        <v>11.2</v>
      </c>
      <c r="N41" s="208">
        <v>0</v>
      </c>
      <c r="O41" s="208">
        <v>9.8000000000000007</v>
      </c>
      <c r="P41" s="208">
        <v>1E-3</v>
      </c>
      <c r="Q41" s="208">
        <v>43.4</v>
      </c>
      <c r="R41" s="209">
        <v>0.378</v>
      </c>
    </row>
    <row r="42" spans="1:18" ht="28.5">
      <c r="A42" s="193">
        <v>370</v>
      </c>
      <c r="B42" s="213" t="s">
        <v>232</v>
      </c>
      <c r="C42" s="232" t="s">
        <v>24</v>
      </c>
      <c r="D42" s="365">
        <f t="shared" ref="D42:R42" si="8">SUM(D43:D48)</f>
        <v>16.332000000000004</v>
      </c>
      <c r="E42" s="365">
        <f t="shared" si="8"/>
        <v>15.85</v>
      </c>
      <c r="F42" s="365">
        <f t="shared" si="8"/>
        <v>42.508000000000003</v>
      </c>
      <c r="G42" s="365">
        <f t="shared" si="8"/>
        <v>377.89</v>
      </c>
      <c r="H42" s="365">
        <f t="shared" si="8"/>
        <v>8.3000000000000004E-2</v>
      </c>
      <c r="I42" s="365">
        <f t="shared" si="8"/>
        <v>0.191</v>
      </c>
      <c r="J42" s="365">
        <f t="shared" si="8"/>
        <v>1.8</v>
      </c>
      <c r="K42" s="365">
        <f t="shared" si="8"/>
        <v>0.436</v>
      </c>
      <c r="L42" s="365">
        <f t="shared" si="8"/>
        <v>0.65199999999999991</v>
      </c>
      <c r="M42" s="365">
        <f t="shared" si="8"/>
        <v>17.959</v>
      </c>
      <c r="N42" s="365">
        <f t="shared" si="8"/>
        <v>5.0000000000000001E-3</v>
      </c>
      <c r="O42" s="365">
        <f t="shared" si="8"/>
        <v>50.21</v>
      </c>
      <c r="P42" s="365">
        <f t="shared" si="8"/>
        <v>8.0000000000000002E-3</v>
      </c>
      <c r="Q42" s="365">
        <f t="shared" si="8"/>
        <v>221.44</v>
      </c>
      <c r="R42" s="366">
        <f t="shared" si="8"/>
        <v>3.42</v>
      </c>
    </row>
    <row r="43" spans="1:18">
      <c r="A43" s="60"/>
      <c r="B43" s="61" t="s">
        <v>69</v>
      </c>
      <c r="C43" s="62" t="s">
        <v>70</v>
      </c>
      <c r="D43" s="264">
        <v>0.112</v>
      </c>
      <c r="E43" s="264">
        <v>0</v>
      </c>
      <c r="F43" s="264">
        <v>0.72799999999999998</v>
      </c>
      <c r="G43" s="264">
        <v>3.2</v>
      </c>
      <c r="H43" s="264">
        <v>4.0000000000000001E-3</v>
      </c>
      <c r="I43" s="264">
        <v>2E-3</v>
      </c>
      <c r="J43" s="264">
        <v>0.8</v>
      </c>
      <c r="K43" s="264">
        <v>0</v>
      </c>
      <c r="L43" s="264">
        <v>1.6E-2</v>
      </c>
      <c r="M43" s="264">
        <v>2.48</v>
      </c>
      <c r="N43" s="265">
        <v>0</v>
      </c>
      <c r="O43" s="265">
        <v>1.1200000000000001</v>
      </c>
      <c r="P43" s="265">
        <v>0</v>
      </c>
      <c r="Q43" s="265">
        <v>4.6399999999999997</v>
      </c>
      <c r="R43" s="266">
        <v>6.4000000000000001E-2</v>
      </c>
    </row>
    <row r="44" spans="1:18" ht="15.75">
      <c r="A44" s="193"/>
      <c r="B44" s="64" t="s">
        <v>233</v>
      </c>
      <c r="C44" s="194" t="s">
        <v>234</v>
      </c>
      <c r="D44" s="206">
        <v>3.81</v>
      </c>
      <c r="E44" s="206">
        <v>0.54</v>
      </c>
      <c r="F44" s="206">
        <v>40.26</v>
      </c>
      <c r="G44" s="206">
        <v>181.15</v>
      </c>
      <c r="H44" s="367">
        <v>6.0000000000000001E-3</v>
      </c>
      <c r="I44" s="367">
        <v>7.0000000000000001E-3</v>
      </c>
      <c r="J44" s="206">
        <v>0</v>
      </c>
      <c r="K44" s="206">
        <v>0</v>
      </c>
      <c r="L44" s="206">
        <v>0.217</v>
      </c>
      <c r="M44" s="367">
        <v>5.5</v>
      </c>
      <c r="N44" s="368">
        <v>0</v>
      </c>
      <c r="O44" s="368">
        <v>27.2</v>
      </c>
      <c r="P44" s="368">
        <v>8.0000000000000002E-3</v>
      </c>
      <c r="Q44" s="368">
        <v>81.599999999999994</v>
      </c>
      <c r="R44" s="369">
        <v>7.5999999999999998E-2</v>
      </c>
    </row>
    <row r="45" spans="1:18" ht="30">
      <c r="A45" s="193"/>
      <c r="B45" s="64" t="s">
        <v>235</v>
      </c>
      <c r="C45" s="194" t="s">
        <v>236</v>
      </c>
      <c r="D45" s="206">
        <v>12.05</v>
      </c>
      <c r="E45" s="206">
        <v>10.37</v>
      </c>
      <c r="F45" s="206">
        <v>0</v>
      </c>
      <c r="G45" s="206">
        <v>141.26</v>
      </c>
      <c r="H45" s="367">
        <v>3.9E-2</v>
      </c>
      <c r="I45" s="367">
        <v>9.7000000000000003E-2</v>
      </c>
      <c r="J45" s="206">
        <v>0</v>
      </c>
      <c r="K45" s="206">
        <v>0</v>
      </c>
      <c r="L45" s="206">
        <v>0.25900000000000001</v>
      </c>
      <c r="M45" s="367" t="s">
        <v>237</v>
      </c>
      <c r="N45" s="368">
        <v>4.0000000000000001E-3</v>
      </c>
      <c r="O45" s="368">
        <v>14.25</v>
      </c>
      <c r="P45" s="368">
        <v>0</v>
      </c>
      <c r="Q45" s="368">
        <v>121.8</v>
      </c>
      <c r="R45" s="369">
        <v>1.7490000000000001</v>
      </c>
    </row>
    <row r="46" spans="1:18" ht="15.75">
      <c r="A46" s="193"/>
      <c r="B46" s="64" t="s">
        <v>71</v>
      </c>
      <c r="C46" s="194" t="s">
        <v>238</v>
      </c>
      <c r="D46" s="206">
        <v>0.26</v>
      </c>
      <c r="E46" s="206">
        <v>0.02</v>
      </c>
      <c r="F46" s="206">
        <v>1.38</v>
      </c>
      <c r="G46" s="206">
        <v>7</v>
      </c>
      <c r="H46" s="367">
        <v>0</v>
      </c>
      <c r="I46" s="367">
        <v>0</v>
      </c>
      <c r="J46" s="206">
        <v>1</v>
      </c>
      <c r="K46" s="206">
        <v>0.4</v>
      </c>
      <c r="L46" s="206">
        <v>0.08</v>
      </c>
      <c r="M46" s="367">
        <v>4.8600000000000003</v>
      </c>
      <c r="N46" s="368">
        <v>1E-3</v>
      </c>
      <c r="O46" s="368">
        <v>7.6</v>
      </c>
      <c r="P46" s="368">
        <v>0</v>
      </c>
      <c r="Q46" s="368">
        <v>11</v>
      </c>
      <c r="R46" s="369">
        <v>1E-3</v>
      </c>
    </row>
    <row r="47" spans="1:18" ht="15.75">
      <c r="A47" s="193"/>
      <c r="B47" s="64" t="s">
        <v>25</v>
      </c>
      <c r="C47" s="194" t="s">
        <v>90</v>
      </c>
      <c r="D47" s="206">
        <v>0.1</v>
      </c>
      <c r="E47" s="206">
        <v>4.92</v>
      </c>
      <c r="F47" s="206">
        <v>0.14000000000000001</v>
      </c>
      <c r="G47" s="206">
        <v>45.28</v>
      </c>
      <c r="H47" s="367">
        <v>3.4000000000000002E-2</v>
      </c>
      <c r="I47" s="367">
        <v>8.5000000000000006E-2</v>
      </c>
      <c r="J47" s="206">
        <v>0</v>
      </c>
      <c r="K47" s="206">
        <v>3.5999999999999997E-2</v>
      </c>
      <c r="L47" s="206">
        <v>0.08</v>
      </c>
      <c r="M47" s="367">
        <v>5.1189999999999998</v>
      </c>
      <c r="N47" s="368">
        <v>0</v>
      </c>
      <c r="O47" s="368">
        <v>0.04</v>
      </c>
      <c r="P47" s="368">
        <v>0</v>
      </c>
      <c r="Q47" s="368">
        <v>2.4</v>
      </c>
      <c r="R47" s="369">
        <v>1.53</v>
      </c>
    </row>
    <row r="48" spans="1:18" ht="31.5">
      <c r="A48" s="193"/>
      <c r="B48" s="296" t="s">
        <v>31</v>
      </c>
      <c r="C48" s="297" t="s">
        <v>239</v>
      </c>
      <c r="D48" s="367">
        <v>0</v>
      </c>
      <c r="E48" s="367">
        <v>0</v>
      </c>
      <c r="F48" s="367">
        <v>0</v>
      </c>
      <c r="G48" s="367">
        <v>0</v>
      </c>
      <c r="H48" s="367">
        <v>0</v>
      </c>
      <c r="I48" s="367">
        <v>0</v>
      </c>
      <c r="J48" s="367">
        <v>0</v>
      </c>
      <c r="K48" s="367">
        <v>0</v>
      </c>
      <c r="L48" s="367">
        <v>0</v>
      </c>
      <c r="M48" s="367">
        <v>0</v>
      </c>
      <c r="N48" s="367">
        <v>0</v>
      </c>
      <c r="O48" s="367">
        <v>0</v>
      </c>
      <c r="P48" s="367">
        <v>0</v>
      </c>
      <c r="Q48" s="367">
        <v>0</v>
      </c>
      <c r="R48" s="369">
        <v>0</v>
      </c>
    </row>
    <row r="49" spans="1:18" ht="29.25">
      <c r="A49" s="134">
        <v>118</v>
      </c>
      <c r="B49" s="625" t="s">
        <v>240</v>
      </c>
      <c r="C49" s="270">
        <v>200</v>
      </c>
      <c r="D49" s="370">
        <f t="shared" ref="D49:R49" si="9">SUM(D50:D51)</f>
        <v>0</v>
      </c>
      <c r="E49" s="370">
        <f t="shared" si="9"/>
        <v>0</v>
      </c>
      <c r="F49" s="370">
        <f t="shared" si="9"/>
        <v>2.5</v>
      </c>
      <c r="G49" s="370">
        <f t="shared" si="9"/>
        <v>9.76</v>
      </c>
      <c r="H49" s="370">
        <f t="shared" si="9"/>
        <v>0</v>
      </c>
      <c r="I49" s="370">
        <f t="shared" si="9"/>
        <v>0</v>
      </c>
      <c r="J49" s="370">
        <f t="shared" si="9"/>
        <v>0</v>
      </c>
      <c r="K49" s="370">
        <f t="shared" si="9"/>
        <v>0</v>
      </c>
      <c r="L49" s="370">
        <f t="shared" si="9"/>
        <v>0</v>
      </c>
      <c r="M49" s="370">
        <f t="shared" si="9"/>
        <v>0</v>
      </c>
      <c r="N49" s="370">
        <f t="shared" si="9"/>
        <v>0</v>
      </c>
      <c r="O49" s="370">
        <f t="shared" si="9"/>
        <v>0</v>
      </c>
      <c r="P49" s="370">
        <f t="shared" si="9"/>
        <v>0</v>
      </c>
      <c r="Q49" s="370">
        <f t="shared" si="9"/>
        <v>0</v>
      </c>
      <c r="R49" s="227">
        <f t="shared" si="9"/>
        <v>0</v>
      </c>
    </row>
    <row r="50" spans="1:18">
      <c r="A50" s="134"/>
      <c r="B50" s="626" t="s">
        <v>29</v>
      </c>
      <c r="C50" s="268" t="s">
        <v>158</v>
      </c>
      <c r="D50" s="264">
        <v>0</v>
      </c>
      <c r="E50" s="264">
        <v>0</v>
      </c>
      <c r="F50" s="264">
        <v>0</v>
      </c>
      <c r="G50" s="264">
        <v>0</v>
      </c>
      <c r="H50" s="264">
        <v>0</v>
      </c>
      <c r="I50" s="264">
        <v>0</v>
      </c>
      <c r="J50" s="264">
        <v>0</v>
      </c>
      <c r="K50" s="264">
        <v>0</v>
      </c>
      <c r="L50" s="264">
        <v>0</v>
      </c>
      <c r="M50" s="264">
        <v>0</v>
      </c>
      <c r="N50" s="264">
        <v>0</v>
      </c>
      <c r="O50" s="264">
        <v>0</v>
      </c>
      <c r="P50" s="264">
        <v>0</v>
      </c>
      <c r="Q50" s="264">
        <v>0</v>
      </c>
      <c r="R50" s="371">
        <v>0</v>
      </c>
    </row>
    <row r="51" spans="1:18">
      <c r="A51" s="134"/>
      <c r="B51" s="626" t="s">
        <v>241</v>
      </c>
      <c r="C51" s="268" t="s">
        <v>168</v>
      </c>
      <c r="D51" s="264">
        <v>0</v>
      </c>
      <c r="E51" s="264">
        <v>0</v>
      </c>
      <c r="F51" s="264">
        <v>2.5</v>
      </c>
      <c r="G51" s="264">
        <v>9.76</v>
      </c>
      <c r="H51" s="264">
        <v>0</v>
      </c>
      <c r="I51" s="264">
        <v>0</v>
      </c>
      <c r="J51" s="264">
        <v>0</v>
      </c>
      <c r="K51" s="264">
        <v>0</v>
      </c>
      <c r="L51" s="264">
        <v>0</v>
      </c>
      <c r="M51" s="264">
        <v>0</v>
      </c>
      <c r="N51" s="264">
        <v>0</v>
      </c>
      <c r="O51" s="264">
        <v>0</v>
      </c>
      <c r="P51" s="264">
        <v>0</v>
      </c>
      <c r="Q51" s="264">
        <v>0</v>
      </c>
      <c r="R51" s="266">
        <v>0</v>
      </c>
    </row>
    <row r="52" spans="1:18" s="727" customFormat="1">
      <c r="A52" s="204">
        <v>11</v>
      </c>
      <c r="B52" s="57" t="s">
        <v>95</v>
      </c>
      <c r="C52" s="271">
        <v>30</v>
      </c>
      <c r="D52" s="243">
        <f>SUM(D53)</f>
        <v>1.98</v>
      </c>
      <c r="E52" s="243">
        <f t="shared" ref="E52:R52" si="10">SUM(E53)</f>
        <v>0.36</v>
      </c>
      <c r="F52" s="243">
        <f t="shared" si="10"/>
        <v>10.8</v>
      </c>
      <c r="G52" s="243">
        <f t="shared" si="10"/>
        <v>54.3</v>
      </c>
      <c r="H52" s="243">
        <f t="shared" si="10"/>
        <v>5.3999999999999999E-2</v>
      </c>
      <c r="I52" s="243">
        <f t="shared" si="10"/>
        <v>2.4E-2</v>
      </c>
      <c r="J52" s="243">
        <f t="shared" si="10"/>
        <v>0</v>
      </c>
      <c r="K52" s="272">
        <f t="shared" si="10"/>
        <v>0</v>
      </c>
      <c r="L52" s="272">
        <f t="shared" si="10"/>
        <v>0</v>
      </c>
      <c r="M52" s="272">
        <f t="shared" si="10"/>
        <v>0</v>
      </c>
      <c r="N52" s="272">
        <f t="shared" si="10"/>
        <v>0</v>
      </c>
      <c r="O52" s="272">
        <f t="shared" si="10"/>
        <v>0</v>
      </c>
      <c r="P52" s="272">
        <f t="shared" si="10"/>
        <v>0</v>
      </c>
      <c r="Q52" s="272">
        <f t="shared" si="10"/>
        <v>0</v>
      </c>
      <c r="R52" s="272">
        <f t="shared" si="10"/>
        <v>0</v>
      </c>
    </row>
    <row r="53" spans="1:18" s="727" customFormat="1">
      <c r="A53" s="204"/>
      <c r="B53" s="61" t="s">
        <v>96</v>
      </c>
      <c r="C53" s="199" t="s">
        <v>97</v>
      </c>
      <c r="D53" s="228">
        <v>1.98</v>
      </c>
      <c r="E53" s="228">
        <v>0.36</v>
      </c>
      <c r="F53" s="228">
        <v>10.8</v>
      </c>
      <c r="G53" s="228">
        <v>54.3</v>
      </c>
      <c r="H53" s="228">
        <v>5.3999999999999999E-2</v>
      </c>
      <c r="I53" s="228">
        <v>2.4E-2</v>
      </c>
      <c r="J53" s="228">
        <v>0</v>
      </c>
      <c r="K53" s="229">
        <v>0</v>
      </c>
      <c r="L53" s="229">
        <v>0</v>
      </c>
      <c r="M53" s="229">
        <v>0</v>
      </c>
      <c r="N53" s="229">
        <v>0</v>
      </c>
      <c r="O53" s="229">
        <v>0</v>
      </c>
      <c r="P53" s="229">
        <v>0</v>
      </c>
      <c r="Q53" s="229">
        <v>0</v>
      </c>
      <c r="R53" s="231">
        <v>0</v>
      </c>
    </row>
    <row r="54" spans="1:18" s="727" customFormat="1">
      <c r="A54" s="204">
        <v>10</v>
      </c>
      <c r="B54" s="57" t="s">
        <v>48</v>
      </c>
      <c r="C54" s="87" t="s">
        <v>159</v>
      </c>
      <c r="D54" s="243">
        <f>SUM(D55)</f>
        <v>3.16</v>
      </c>
      <c r="E54" s="243">
        <f t="shared" ref="E54:Q54" si="11">SUM(E55)</f>
        <v>0.4</v>
      </c>
      <c r="F54" s="243">
        <f t="shared" si="11"/>
        <v>19.32</v>
      </c>
      <c r="G54" s="243">
        <f t="shared" si="11"/>
        <v>94</v>
      </c>
      <c r="H54" s="243">
        <f t="shared" si="11"/>
        <v>6.4000000000000001E-2</v>
      </c>
      <c r="I54" s="243">
        <f t="shared" si="11"/>
        <v>2.4E-2</v>
      </c>
      <c r="J54" s="243">
        <f t="shared" si="11"/>
        <v>0</v>
      </c>
      <c r="K54" s="243">
        <f t="shared" si="11"/>
        <v>0</v>
      </c>
      <c r="L54" s="243">
        <f t="shared" si="11"/>
        <v>0.52</v>
      </c>
      <c r="M54" s="243">
        <f t="shared" si="11"/>
        <v>9.1999999999999993</v>
      </c>
      <c r="N54" s="243">
        <f t="shared" si="11"/>
        <v>1E-3</v>
      </c>
      <c r="O54" s="243">
        <f t="shared" si="11"/>
        <v>13.2</v>
      </c>
      <c r="P54" s="243">
        <f t="shared" si="11"/>
        <v>2E-3</v>
      </c>
      <c r="Q54" s="243">
        <f t="shared" si="11"/>
        <v>34.799999999999997</v>
      </c>
      <c r="R54" s="244">
        <f>SUM(R55)</f>
        <v>0.8</v>
      </c>
    </row>
    <row r="55" spans="1:18" s="727" customFormat="1" ht="15.75" thickBot="1">
      <c r="A55" s="245"/>
      <c r="B55" s="627" t="s">
        <v>48</v>
      </c>
      <c r="C55" s="99" t="s">
        <v>49</v>
      </c>
      <c r="D55" s="246">
        <v>3.16</v>
      </c>
      <c r="E55" s="246">
        <v>0.4</v>
      </c>
      <c r="F55" s="246">
        <v>19.32</v>
      </c>
      <c r="G55" s="246">
        <v>94</v>
      </c>
      <c r="H55" s="246">
        <v>6.4000000000000001E-2</v>
      </c>
      <c r="I55" s="246">
        <v>2.4E-2</v>
      </c>
      <c r="J55" s="246">
        <v>0</v>
      </c>
      <c r="K55" s="246">
        <v>0</v>
      </c>
      <c r="L55" s="246">
        <v>0.52</v>
      </c>
      <c r="M55" s="246">
        <v>9.1999999999999993</v>
      </c>
      <c r="N55" s="247">
        <v>1E-3</v>
      </c>
      <c r="O55" s="247">
        <v>13.2</v>
      </c>
      <c r="P55" s="247">
        <v>2E-3</v>
      </c>
      <c r="Q55" s="247">
        <v>34.799999999999997</v>
      </c>
      <c r="R55" s="248">
        <v>0.8</v>
      </c>
    </row>
    <row r="56" spans="1:18" ht="16.5" thickBot="1">
      <c r="A56" s="741" t="s">
        <v>98</v>
      </c>
      <c r="B56" s="742"/>
      <c r="C56" s="733">
        <v>730</v>
      </c>
      <c r="D56" s="304">
        <f t="shared" ref="D56:R56" si="12">SUM(D25,D30,D42,D49,D52,D54,)</f>
        <v>32.737000000000009</v>
      </c>
      <c r="E56" s="304">
        <f t="shared" si="12"/>
        <v>26.034999999999997</v>
      </c>
      <c r="F56" s="304">
        <f t="shared" si="12"/>
        <v>92.828000000000003</v>
      </c>
      <c r="G56" s="304">
        <f t="shared" si="12"/>
        <v>736.81999999999994</v>
      </c>
      <c r="H56" s="304">
        <f t="shared" si="12"/>
        <v>0.40799999999999997</v>
      </c>
      <c r="I56" s="304">
        <f t="shared" si="12"/>
        <v>1.042</v>
      </c>
      <c r="J56" s="304">
        <f t="shared" si="12"/>
        <v>40.116999999999997</v>
      </c>
      <c r="K56" s="304">
        <f t="shared" si="12"/>
        <v>0.78100000000000003</v>
      </c>
      <c r="L56" s="304">
        <f t="shared" si="12"/>
        <v>1.911</v>
      </c>
      <c r="M56" s="304">
        <f t="shared" si="12"/>
        <v>91.953000000000003</v>
      </c>
      <c r="N56" s="304">
        <f t="shared" si="12"/>
        <v>1.2E-2</v>
      </c>
      <c r="O56" s="305">
        <f t="shared" si="12"/>
        <v>111.143</v>
      </c>
      <c r="P56" s="304">
        <f t="shared" si="12"/>
        <v>1.2E-2</v>
      </c>
      <c r="Q56" s="304">
        <f t="shared" si="12"/>
        <v>425.91</v>
      </c>
      <c r="R56" s="304">
        <f t="shared" si="12"/>
        <v>7.0830000000000002</v>
      </c>
    </row>
    <row r="57" spans="1:18" ht="19.5" thickBot="1">
      <c r="A57" s="756" t="s">
        <v>99</v>
      </c>
      <c r="B57" s="757"/>
      <c r="C57" s="758"/>
      <c r="D57" s="275">
        <f>SUM(D23,D56,)</f>
        <v>68.699000000000012</v>
      </c>
      <c r="E57" s="275">
        <f t="shared" ref="E57:R57" si="13">SUM(E23,E56,)</f>
        <v>56.814999999999998</v>
      </c>
      <c r="F57" s="275">
        <f t="shared" si="13"/>
        <v>172.31</v>
      </c>
      <c r="G57" s="275">
        <f t="shared" si="13"/>
        <v>1473.3999999999999</v>
      </c>
      <c r="H57" s="275">
        <f t="shared" si="13"/>
        <v>0.873</v>
      </c>
      <c r="I57" s="275">
        <f t="shared" si="13"/>
        <v>2.0579999999999998</v>
      </c>
      <c r="J57" s="275">
        <f t="shared" si="13"/>
        <v>42.196999999999996</v>
      </c>
      <c r="K57" s="275">
        <f t="shared" si="13"/>
        <v>0.96700000000000008</v>
      </c>
      <c r="L57" s="275">
        <f t="shared" si="13"/>
        <v>3.3179999999999996</v>
      </c>
      <c r="M57" s="275">
        <f t="shared" si="13"/>
        <v>308.80200000000002</v>
      </c>
      <c r="N57" s="275">
        <f t="shared" si="13"/>
        <v>4.9000000000000002E-2</v>
      </c>
      <c r="O57" s="275">
        <f t="shared" si="13"/>
        <v>287.10799999999995</v>
      </c>
      <c r="P57" s="275">
        <f t="shared" si="13"/>
        <v>3.4000000000000002E-2</v>
      </c>
      <c r="Q57" s="275">
        <f t="shared" si="13"/>
        <v>967.25</v>
      </c>
      <c r="R57" s="275">
        <f t="shared" si="13"/>
        <v>16.408000000000001</v>
      </c>
    </row>
    <row r="58" spans="1:18">
      <c r="A58" s="307"/>
      <c r="B58" s="308"/>
      <c r="C58" s="350"/>
      <c r="D58" s="350"/>
      <c r="E58" s="309"/>
      <c r="F58" s="309"/>
      <c r="G58" s="372"/>
      <c r="H58" s="309"/>
      <c r="I58" s="309"/>
      <c r="J58" s="309"/>
      <c r="K58" s="309"/>
      <c r="L58" s="309"/>
      <c r="M58" s="309"/>
      <c r="N58" s="309"/>
      <c r="O58" s="309"/>
      <c r="P58" s="309"/>
      <c r="Q58" s="309"/>
      <c r="R58" s="309"/>
    </row>
    <row r="59" spans="1:18" ht="19.5" customHeight="1">
      <c r="A59" s="311"/>
      <c r="B59" s="312"/>
      <c r="C59" s="351"/>
      <c r="D59" s="351"/>
      <c r="E59" s="313"/>
      <c r="F59" s="313"/>
      <c r="G59" s="373"/>
      <c r="H59" s="313"/>
      <c r="I59" s="313"/>
      <c r="J59" s="313"/>
      <c r="K59" s="313"/>
      <c r="L59" s="313"/>
      <c r="M59" s="313"/>
      <c r="N59" s="313"/>
      <c r="O59" s="313"/>
      <c r="P59" s="313"/>
      <c r="Q59" s="313"/>
      <c r="R59" s="313"/>
    </row>
    <row r="60" spans="1:18" ht="19.5" customHeight="1">
      <c r="A60" s="315"/>
      <c r="B60" s="316"/>
      <c r="C60" s="317"/>
      <c r="D60" s="317"/>
      <c r="E60" s="318"/>
      <c r="F60" s="318"/>
      <c r="G60" s="318"/>
      <c r="H60" s="318"/>
      <c r="I60" s="318"/>
      <c r="J60" s="318"/>
      <c r="K60" s="318"/>
      <c r="L60" s="318"/>
      <c r="M60" s="318"/>
      <c r="N60" s="318"/>
      <c r="O60" s="318"/>
      <c r="P60" s="318"/>
      <c r="Q60" s="318"/>
      <c r="R60" s="318"/>
    </row>
    <row r="61" spans="1:18" ht="15.75" thickBot="1">
      <c r="A61" s="775" t="s">
        <v>100</v>
      </c>
      <c r="B61" s="775"/>
      <c r="C61" s="775"/>
      <c r="D61" s="775"/>
      <c r="E61" s="775"/>
      <c r="F61" s="775"/>
      <c r="G61" s="775"/>
      <c r="H61" s="775"/>
      <c r="I61" s="775"/>
      <c r="J61" s="775"/>
      <c r="K61" s="775"/>
      <c r="L61" s="775"/>
      <c r="M61" s="775"/>
      <c r="N61" s="775"/>
      <c r="O61" s="775"/>
      <c r="P61" s="775"/>
      <c r="Q61" s="775"/>
      <c r="R61" s="775"/>
    </row>
    <row r="62" spans="1:18">
      <c r="A62" s="776" t="s">
        <v>1</v>
      </c>
      <c r="B62" s="781" t="s">
        <v>243</v>
      </c>
      <c r="C62" s="778" t="s">
        <v>163</v>
      </c>
      <c r="D62" s="744" t="s">
        <v>4</v>
      </c>
      <c r="E62" s="745"/>
      <c r="F62" s="746"/>
      <c r="G62" s="765" t="s">
        <v>5</v>
      </c>
      <c r="H62" s="744" t="s">
        <v>6</v>
      </c>
      <c r="I62" s="745"/>
      <c r="J62" s="745"/>
      <c r="K62" s="745"/>
      <c r="L62" s="746"/>
      <c r="M62" s="744" t="s">
        <v>7</v>
      </c>
      <c r="N62" s="745"/>
      <c r="O62" s="745"/>
      <c r="P62" s="745"/>
      <c r="Q62" s="745"/>
      <c r="R62" s="747"/>
    </row>
    <row r="63" spans="1:18" ht="29.25" thickBot="1">
      <c r="A63" s="777"/>
      <c r="B63" s="782"/>
      <c r="C63" s="779"/>
      <c r="D63" s="222" t="s">
        <v>8</v>
      </c>
      <c r="E63" s="222" t="s">
        <v>9</v>
      </c>
      <c r="F63" s="222" t="s">
        <v>10</v>
      </c>
      <c r="G63" s="766"/>
      <c r="H63" s="222" t="s">
        <v>11</v>
      </c>
      <c r="I63" s="222" t="s">
        <v>12</v>
      </c>
      <c r="J63" s="222" t="s">
        <v>13</v>
      </c>
      <c r="K63" s="222" t="s">
        <v>14</v>
      </c>
      <c r="L63" s="222" t="s">
        <v>15</v>
      </c>
      <c r="M63" s="222" t="s">
        <v>16</v>
      </c>
      <c r="N63" s="223" t="s">
        <v>17</v>
      </c>
      <c r="O63" s="223" t="s">
        <v>18</v>
      </c>
      <c r="P63" s="223" t="s">
        <v>19</v>
      </c>
      <c r="Q63" s="223" t="s">
        <v>20</v>
      </c>
      <c r="R63" s="224" t="s">
        <v>21</v>
      </c>
    </row>
    <row r="64" spans="1:18" ht="15.75" customHeight="1" thickBot="1">
      <c r="A64" s="753" t="s">
        <v>22</v>
      </c>
      <c r="B64" s="754"/>
      <c r="C64" s="754"/>
      <c r="D64" s="754"/>
      <c r="E64" s="754"/>
      <c r="F64" s="754"/>
      <c r="G64" s="754"/>
      <c r="H64" s="754"/>
      <c r="I64" s="754"/>
      <c r="J64" s="754"/>
      <c r="K64" s="754"/>
      <c r="L64" s="754"/>
      <c r="M64" s="754"/>
      <c r="N64" s="754"/>
      <c r="O64" s="754"/>
      <c r="P64" s="754"/>
      <c r="Q64" s="754"/>
      <c r="R64" s="755"/>
    </row>
    <row r="65" spans="1:18" ht="15" customHeight="1">
      <c r="A65" s="189">
        <v>40</v>
      </c>
      <c r="B65" s="634" t="s">
        <v>359</v>
      </c>
      <c r="C65" s="190">
        <v>60</v>
      </c>
      <c r="D65" s="191">
        <f t="shared" ref="D65:R65" si="14">SUM(D66:D69)</f>
        <v>0.51</v>
      </c>
      <c r="E65" s="191">
        <f t="shared" si="14"/>
        <v>3.13</v>
      </c>
      <c r="F65" s="191">
        <f t="shared" si="14"/>
        <v>9.7100000000000009</v>
      </c>
      <c r="G65" s="191">
        <f t="shared" si="14"/>
        <v>90.18</v>
      </c>
      <c r="H65" s="191">
        <f t="shared" si="14"/>
        <v>2.7E-2</v>
      </c>
      <c r="I65" s="191">
        <f t="shared" si="14"/>
        <v>2.8999999999999998E-2</v>
      </c>
      <c r="J65" s="191">
        <f t="shared" si="14"/>
        <v>4.17</v>
      </c>
      <c r="K65" s="191">
        <f t="shared" si="14"/>
        <v>0.63700000000000001</v>
      </c>
      <c r="L65" s="191">
        <f t="shared" si="14"/>
        <v>0.17899999999999999</v>
      </c>
      <c r="M65" s="191">
        <f t="shared" si="14"/>
        <v>26.28</v>
      </c>
      <c r="N65" s="191">
        <f t="shared" si="14"/>
        <v>1E-3</v>
      </c>
      <c r="O65" s="191">
        <f t="shared" si="14"/>
        <v>14.402000000000001</v>
      </c>
      <c r="P65" s="191">
        <f t="shared" si="14"/>
        <v>0</v>
      </c>
      <c r="Q65" s="191">
        <f t="shared" si="14"/>
        <v>20.327999999999999</v>
      </c>
      <c r="R65" s="192">
        <f t="shared" si="14"/>
        <v>0.55200000000000005</v>
      </c>
    </row>
    <row r="66" spans="1:18" ht="29.25" customHeight="1">
      <c r="A66" s="193"/>
      <c r="B66" s="64" t="s">
        <v>308</v>
      </c>
      <c r="C66" s="194" t="s">
        <v>360</v>
      </c>
      <c r="D66" s="195">
        <v>0.1</v>
      </c>
      <c r="E66" s="195">
        <v>0.1</v>
      </c>
      <c r="F66" s="195">
        <v>2.5299999999999998</v>
      </c>
      <c r="G66" s="195">
        <v>12.13</v>
      </c>
      <c r="H66" s="196">
        <v>2.3E-2</v>
      </c>
      <c r="I66" s="196">
        <v>2.7E-2</v>
      </c>
      <c r="J66" s="195">
        <v>2.58</v>
      </c>
      <c r="K66" s="195">
        <v>1E-3</v>
      </c>
      <c r="L66" s="195">
        <v>5.1999999999999998E-2</v>
      </c>
      <c r="M66" s="196">
        <v>19.89</v>
      </c>
      <c r="N66" s="197">
        <v>0</v>
      </c>
      <c r="O66" s="197">
        <v>2.3220000000000001</v>
      </c>
      <c r="P66" s="197">
        <v>0</v>
      </c>
      <c r="Q66" s="197">
        <v>2.8380000000000001</v>
      </c>
      <c r="R66" s="198">
        <v>0.27300000000000002</v>
      </c>
    </row>
    <row r="67" spans="1:18" ht="15.75" customHeight="1">
      <c r="A67" s="193"/>
      <c r="B67" s="64" t="s">
        <v>131</v>
      </c>
      <c r="C67" s="194" t="s">
        <v>361</v>
      </c>
      <c r="D67" s="195">
        <v>0.41</v>
      </c>
      <c r="E67" s="195">
        <v>0.03</v>
      </c>
      <c r="F67" s="195">
        <v>2.19</v>
      </c>
      <c r="G67" s="195">
        <v>11.13</v>
      </c>
      <c r="H67" s="196">
        <v>4.0000000000000001E-3</v>
      </c>
      <c r="I67" s="196">
        <v>2E-3</v>
      </c>
      <c r="J67" s="195">
        <v>1.59</v>
      </c>
      <c r="K67" s="195">
        <v>0.63600000000000001</v>
      </c>
      <c r="L67" s="195">
        <v>0.127</v>
      </c>
      <c r="M67" s="196">
        <v>6.24</v>
      </c>
      <c r="N67" s="197">
        <v>1E-3</v>
      </c>
      <c r="O67" s="197">
        <v>12.08</v>
      </c>
      <c r="P67" s="197">
        <v>0</v>
      </c>
      <c r="Q67" s="197">
        <v>17.489999999999998</v>
      </c>
      <c r="R67" s="198">
        <v>0.26400000000000001</v>
      </c>
    </row>
    <row r="68" spans="1:18" ht="15.75">
      <c r="A68" s="193"/>
      <c r="B68" s="199" t="s">
        <v>33</v>
      </c>
      <c r="C68" s="95" t="s">
        <v>58</v>
      </c>
      <c r="D68" s="196">
        <v>0</v>
      </c>
      <c r="E68" s="196">
        <v>0</v>
      </c>
      <c r="F68" s="196">
        <v>4.99</v>
      </c>
      <c r="G68" s="196">
        <v>39.950000000000003</v>
      </c>
      <c r="H68" s="196">
        <v>0</v>
      </c>
      <c r="I68" s="196">
        <v>0</v>
      </c>
      <c r="J68" s="196">
        <v>0</v>
      </c>
      <c r="K68" s="196">
        <v>0</v>
      </c>
      <c r="L68" s="196">
        <v>0</v>
      </c>
      <c r="M68" s="196">
        <v>0.15</v>
      </c>
      <c r="N68" s="197">
        <v>0</v>
      </c>
      <c r="O68" s="197">
        <v>0</v>
      </c>
      <c r="P68" s="197">
        <v>0</v>
      </c>
      <c r="Q68" s="197">
        <v>0</v>
      </c>
      <c r="R68" s="198">
        <v>1.4999999999999999E-2</v>
      </c>
    </row>
    <row r="69" spans="1:18" ht="15.75">
      <c r="A69" s="193"/>
      <c r="B69" s="64" t="s">
        <v>57</v>
      </c>
      <c r="C69" s="194" t="s">
        <v>149</v>
      </c>
      <c r="D69" s="196">
        <v>0</v>
      </c>
      <c r="E69" s="196">
        <v>3</v>
      </c>
      <c r="F69" s="196">
        <v>0</v>
      </c>
      <c r="G69" s="196">
        <v>26.97</v>
      </c>
      <c r="H69" s="196">
        <v>0</v>
      </c>
      <c r="I69" s="196">
        <v>0</v>
      </c>
      <c r="J69" s="196">
        <v>0</v>
      </c>
      <c r="K69" s="196">
        <v>0</v>
      </c>
      <c r="L69" s="196">
        <v>0</v>
      </c>
      <c r="M69" s="196">
        <v>0</v>
      </c>
      <c r="N69" s="197">
        <v>0</v>
      </c>
      <c r="O69" s="197">
        <v>0</v>
      </c>
      <c r="P69" s="197">
        <v>0</v>
      </c>
      <c r="Q69" s="197">
        <v>0</v>
      </c>
      <c r="R69" s="198">
        <v>0</v>
      </c>
    </row>
    <row r="70" spans="1:18">
      <c r="A70" s="204">
        <v>215</v>
      </c>
      <c r="B70" s="213" t="s">
        <v>244</v>
      </c>
      <c r="C70" s="214" t="s">
        <v>367</v>
      </c>
      <c r="D70" s="215">
        <f t="shared" ref="D70:R70" si="15">SUM(D71:D74)</f>
        <v>14.87</v>
      </c>
      <c r="E70" s="215">
        <f t="shared" si="15"/>
        <v>23.36</v>
      </c>
      <c r="F70" s="215">
        <f t="shared" si="15"/>
        <v>2.92</v>
      </c>
      <c r="G70" s="215">
        <f t="shared" si="15"/>
        <v>281.72000000000003</v>
      </c>
      <c r="H70" s="215">
        <f t="shared" si="15"/>
        <v>0.106</v>
      </c>
      <c r="I70" s="215">
        <f t="shared" si="15"/>
        <v>0.56400000000000006</v>
      </c>
      <c r="J70" s="215">
        <f t="shared" si="15"/>
        <v>0.24399999999999999</v>
      </c>
      <c r="K70" s="560">
        <f t="shared" si="15"/>
        <v>0.28200000000000003</v>
      </c>
      <c r="L70" s="560">
        <f t="shared" si="15"/>
        <v>0.59400000000000008</v>
      </c>
      <c r="M70" s="215">
        <f t="shared" si="15"/>
        <v>180.39599999999999</v>
      </c>
      <c r="N70" s="215">
        <f t="shared" si="15"/>
        <v>2.7999999999999997E-2</v>
      </c>
      <c r="O70" s="215">
        <f t="shared" si="15"/>
        <v>25.946999999999999</v>
      </c>
      <c r="P70" s="215">
        <f t="shared" si="15"/>
        <v>0.03</v>
      </c>
      <c r="Q70" s="215">
        <f t="shared" si="15"/>
        <v>271.62</v>
      </c>
      <c r="R70" s="216">
        <f t="shared" si="15"/>
        <v>2.3260000000000001</v>
      </c>
    </row>
    <row r="71" spans="1:18" ht="30">
      <c r="A71" s="204"/>
      <c r="B71" s="64" t="s">
        <v>42</v>
      </c>
      <c r="C71" s="218" t="s">
        <v>454</v>
      </c>
      <c r="D71" s="64">
        <v>1.22</v>
      </c>
      <c r="E71" s="64">
        <v>1.42</v>
      </c>
      <c r="F71" s="64">
        <v>1.91</v>
      </c>
      <c r="G71" s="64">
        <v>25.57</v>
      </c>
      <c r="H71" s="561">
        <v>0</v>
      </c>
      <c r="I71" s="561">
        <v>6.0000000000000001E-3</v>
      </c>
      <c r="J71" s="64">
        <v>0.24399999999999999</v>
      </c>
      <c r="K71" s="411">
        <v>2.4E-2</v>
      </c>
      <c r="L71" s="411">
        <v>5.3999999999999999E-2</v>
      </c>
      <c r="M71" s="561">
        <v>1.296</v>
      </c>
      <c r="N71" s="562">
        <v>0</v>
      </c>
      <c r="O71" s="562">
        <v>2.7E-2</v>
      </c>
      <c r="P71" s="562">
        <v>0</v>
      </c>
      <c r="Q71" s="562">
        <v>1.62</v>
      </c>
      <c r="R71" s="563">
        <v>1.0999999999999999E-2</v>
      </c>
    </row>
    <row r="72" spans="1:18">
      <c r="A72" s="204"/>
      <c r="B72" s="64" t="s">
        <v>25</v>
      </c>
      <c r="C72" s="218" t="s">
        <v>368</v>
      </c>
      <c r="D72" s="64">
        <v>0.09</v>
      </c>
      <c r="E72" s="64">
        <v>4.34</v>
      </c>
      <c r="F72" s="64">
        <v>0.12</v>
      </c>
      <c r="G72" s="64">
        <v>39.99</v>
      </c>
      <c r="H72" s="561">
        <v>4.2999999999999997E-2</v>
      </c>
      <c r="I72" s="561">
        <v>0.16200000000000001</v>
      </c>
      <c r="J72" s="64">
        <v>0</v>
      </c>
      <c r="K72" s="411">
        <v>2.4E-2</v>
      </c>
      <c r="L72" s="411">
        <v>0</v>
      </c>
      <c r="M72" s="561">
        <v>129.6</v>
      </c>
      <c r="N72" s="562">
        <v>0.01</v>
      </c>
      <c r="O72" s="562">
        <v>15.12</v>
      </c>
      <c r="P72" s="562">
        <v>2E-3</v>
      </c>
      <c r="Q72" s="562">
        <v>97.2</v>
      </c>
      <c r="R72" s="563">
        <v>6.5000000000000002E-2</v>
      </c>
    </row>
    <row r="73" spans="1:18">
      <c r="A73" s="204"/>
      <c r="B73" s="64" t="s">
        <v>25</v>
      </c>
      <c r="C73" s="218" t="s">
        <v>370</v>
      </c>
      <c r="D73" s="64">
        <v>0.11</v>
      </c>
      <c r="E73" s="64">
        <v>5.42</v>
      </c>
      <c r="F73" s="64">
        <v>0.15</v>
      </c>
      <c r="G73" s="64">
        <v>49.92</v>
      </c>
      <c r="H73" s="561">
        <v>0</v>
      </c>
      <c r="I73" s="561">
        <v>0</v>
      </c>
      <c r="J73" s="64">
        <v>0</v>
      </c>
      <c r="K73" s="411">
        <v>0</v>
      </c>
      <c r="L73" s="411">
        <v>0</v>
      </c>
      <c r="M73" s="561">
        <v>0</v>
      </c>
      <c r="N73" s="562">
        <v>0</v>
      </c>
      <c r="O73" s="562">
        <v>0</v>
      </c>
      <c r="P73" s="562">
        <v>0</v>
      </c>
      <c r="Q73" s="562">
        <v>0</v>
      </c>
      <c r="R73" s="563">
        <v>0</v>
      </c>
    </row>
    <row r="74" spans="1:18">
      <c r="A74" s="204"/>
      <c r="B74" s="64" t="s">
        <v>227</v>
      </c>
      <c r="C74" s="218" t="s">
        <v>455</v>
      </c>
      <c r="D74" s="64">
        <v>13.45</v>
      </c>
      <c r="E74" s="64">
        <v>12.18</v>
      </c>
      <c r="F74" s="64">
        <v>0.74</v>
      </c>
      <c r="G74" s="64">
        <v>166.24</v>
      </c>
      <c r="H74" s="561">
        <v>6.3E-2</v>
      </c>
      <c r="I74" s="561">
        <v>0.39600000000000002</v>
      </c>
      <c r="J74" s="64">
        <v>0</v>
      </c>
      <c r="K74" s="411">
        <v>0.23400000000000001</v>
      </c>
      <c r="L74" s="411">
        <v>0.54</v>
      </c>
      <c r="M74" s="561">
        <v>49.5</v>
      </c>
      <c r="N74" s="562">
        <v>1.7999999999999999E-2</v>
      </c>
      <c r="O74" s="562">
        <v>10.8</v>
      </c>
      <c r="P74" s="562">
        <v>2.8000000000000001E-2</v>
      </c>
      <c r="Q74" s="562">
        <v>172.8</v>
      </c>
      <c r="R74" s="563">
        <v>2.25</v>
      </c>
    </row>
    <row r="75" spans="1:18">
      <c r="A75" s="134">
        <v>132</v>
      </c>
      <c r="B75" s="625" t="s">
        <v>113</v>
      </c>
      <c r="C75" s="270">
        <v>200</v>
      </c>
      <c r="D75" s="236">
        <f>SUM(D76:D78)</f>
        <v>0.03</v>
      </c>
      <c r="E75" s="236">
        <f t="shared" ref="E75:J75" si="16">SUM(E76:E78)</f>
        <v>0.12</v>
      </c>
      <c r="F75" s="236">
        <f t="shared" si="16"/>
        <v>12.997999999999999</v>
      </c>
      <c r="G75" s="236">
        <f t="shared" si="16"/>
        <v>52.71</v>
      </c>
      <c r="H75" s="236">
        <f t="shared" si="16"/>
        <v>0</v>
      </c>
      <c r="I75" s="236">
        <f t="shared" si="16"/>
        <v>6.0000000000000001E-3</v>
      </c>
      <c r="J75" s="236">
        <f t="shared" si="16"/>
        <v>0.06</v>
      </c>
      <c r="K75" s="214">
        <f>SUM(K76:K78)</f>
        <v>0</v>
      </c>
      <c r="L75" s="214">
        <f>SUM(L76:L78)</f>
        <v>0</v>
      </c>
      <c r="M75" s="283">
        <f t="shared" ref="M75:R75" si="17">SUM(M76:M78)</f>
        <v>3.3600000000000003</v>
      </c>
      <c r="N75" s="283">
        <f t="shared" si="17"/>
        <v>0</v>
      </c>
      <c r="O75" s="283">
        <f t="shared" si="17"/>
        <v>2.64</v>
      </c>
      <c r="P75" s="283">
        <f t="shared" si="17"/>
        <v>0</v>
      </c>
      <c r="Q75" s="283">
        <f t="shared" si="17"/>
        <v>4.9400000000000004</v>
      </c>
      <c r="R75" s="284">
        <f t="shared" si="17"/>
        <v>0.53100000000000003</v>
      </c>
    </row>
    <row r="76" spans="1:18">
      <c r="A76" s="384"/>
      <c r="B76" s="626" t="s">
        <v>114</v>
      </c>
      <c r="C76" s="251" t="s">
        <v>115</v>
      </c>
      <c r="D76" s="239">
        <v>0.03</v>
      </c>
      <c r="E76" s="239">
        <v>0.12</v>
      </c>
      <c r="F76" s="239">
        <v>2.4E-2</v>
      </c>
      <c r="G76" s="239">
        <v>0.84</v>
      </c>
      <c r="H76" s="239">
        <v>0</v>
      </c>
      <c r="I76" s="239">
        <v>6.0000000000000001E-3</v>
      </c>
      <c r="J76" s="239">
        <v>0.06</v>
      </c>
      <c r="K76" s="64">
        <v>0</v>
      </c>
      <c r="L76" s="64">
        <v>0</v>
      </c>
      <c r="M76" s="64">
        <v>2.97</v>
      </c>
      <c r="N76" s="285">
        <v>0</v>
      </c>
      <c r="O76" s="285">
        <v>2.64</v>
      </c>
      <c r="P76" s="285">
        <v>0</v>
      </c>
      <c r="Q76" s="285">
        <v>4.9400000000000004</v>
      </c>
      <c r="R76" s="286">
        <v>0.49199999999999999</v>
      </c>
    </row>
    <row r="77" spans="1:18">
      <c r="A77" s="384"/>
      <c r="B77" s="626" t="s">
        <v>29</v>
      </c>
      <c r="C77" s="251" t="s">
        <v>116</v>
      </c>
      <c r="D77" s="252">
        <v>0</v>
      </c>
      <c r="E77" s="252">
        <v>0</v>
      </c>
      <c r="F77" s="252">
        <v>0</v>
      </c>
      <c r="G77" s="252">
        <v>0</v>
      </c>
      <c r="H77" s="252">
        <v>0</v>
      </c>
      <c r="I77" s="252">
        <v>0</v>
      </c>
      <c r="J77" s="252">
        <v>0</v>
      </c>
      <c r="K77" s="220">
        <v>0</v>
      </c>
      <c r="L77" s="220">
        <v>0</v>
      </c>
      <c r="M77" s="220">
        <v>0</v>
      </c>
      <c r="N77" s="220">
        <v>0</v>
      </c>
      <c r="O77" s="220">
        <v>0</v>
      </c>
      <c r="P77" s="220">
        <v>0</v>
      </c>
      <c r="Q77" s="220">
        <v>0</v>
      </c>
      <c r="R77" s="221">
        <v>0</v>
      </c>
    </row>
    <row r="78" spans="1:18">
      <c r="A78" s="384"/>
      <c r="B78" s="626" t="s">
        <v>33</v>
      </c>
      <c r="C78" s="251" t="s">
        <v>117</v>
      </c>
      <c r="D78" s="239">
        <v>0</v>
      </c>
      <c r="E78" s="239">
        <v>0</v>
      </c>
      <c r="F78" s="239">
        <v>12.974</v>
      </c>
      <c r="G78" s="239">
        <v>51.87</v>
      </c>
      <c r="H78" s="252">
        <v>0</v>
      </c>
      <c r="I78" s="252">
        <v>0</v>
      </c>
      <c r="J78" s="239">
        <v>0</v>
      </c>
      <c r="K78" s="64">
        <v>0</v>
      </c>
      <c r="L78" s="64">
        <v>0</v>
      </c>
      <c r="M78" s="64">
        <v>0.39</v>
      </c>
      <c r="N78" s="285">
        <v>0</v>
      </c>
      <c r="O78" s="285">
        <v>0</v>
      </c>
      <c r="P78" s="285">
        <v>0</v>
      </c>
      <c r="Q78" s="285">
        <v>0</v>
      </c>
      <c r="R78" s="286">
        <v>3.9E-2</v>
      </c>
    </row>
    <row r="79" spans="1:18">
      <c r="A79" s="204">
        <v>10</v>
      </c>
      <c r="B79" s="57" t="s">
        <v>48</v>
      </c>
      <c r="C79" s="87" t="s">
        <v>159</v>
      </c>
      <c r="D79" s="243">
        <f>SUM(D80)</f>
        <v>3.16</v>
      </c>
      <c r="E79" s="243">
        <f t="shared" ref="E79:Q79" si="18">SUM(E80)</f>
        <v>0.4</v>
      </c>
      <c r="F79" s="243">
        <f t="shared" si="18"/>
        <v>19.32</v>
      </c>
      <c r="G79" s="243">
        <f t="shared" si="18"/>
        <v>94</v>
      </c>
      <c r="H79" s="243">
        <f t="shared" si="18"/>
        <v>6.4000000000000001E-2</v>
      </c>
      <c r="I79" s="243">
        <f t="shared" si="18"/>
        <v>2.4E-2</v>
      </c>
      <c r="J79" s="243">
        <f t="shared" si="18"/>
        <v>0</v>
      </c>
      <c r="K79" s="243">
        <f t="shared" si="18"/>
        <v>0</v>
      </c>
      <c r="L79" s="243">
        <f t="shared" si="18"/>
        <v>0.52</v>
      </c>
      <c r="M79" s="243">
        <f t="shared" si="18"/>
        <v>9.1999999999999993</v>
      </c>
      <c r="N79" s="243">
        <f t="shared" si="18"/>
        <v>1E-3</v>
      </c>
      <c r="O79" s="243">
        <f t="shared" si="18"/>
        <v>13.2</v>
      </c>
      <c r="P79" s="243">
        <f t="shared" si="18"/>
        <v>2E-3</v>
      </c>
      <c r="Q79" s="243">
        <f t="shared" si="18"/>
        <v>34.799999999999997</v>
      </c>
      <c r="R79" s="244">
        <f>SUM(R80)</f>
        <v>0.8</v>
      </c>
    </row>
    <row r="80" spans="1:18">
      <c r="A80" s="245"/>
      <c r="B80" s="627" t="s">
        <v>48</v>
      </c>
      <c r="C80" s="99" t="s">
        <v>49</v>
      </c>
      <c r="D80" s="246">
        <v>3.16</v>
      </c>
      <c r="E80" s="246">
        <v>0.4</v>
      </c>
      <c r="F80" s="246">
        <v>19.32</v>
      </c>
      <c r="G80" s="246">
        <v>94</v>
      </c>
      <c r="H80" s="246">
        <v>6.4000000000000001E-2</v>
      </c>
      <c r="I80" s="246">
        <v>2.4E-2</v>
      </c>
      <c r="J80" s="246">
        <v>0</v>
      </c>
      <c r="K80" s="246">
        <v>0</v>
      </c>
      <c r="L80" s="246">
        <v>0.52</v>
      </c>
      <c r="M80" s="246">
        <v>9.1999999999999993</v>
      </c>
      <c r="N80" s="247">
        <v>1E-3</v>
      </c>
      <c r="O80" s="247">
        <v>13.2</v>
      </c>
      <c r="P80" s="247">
        <v>2E-3</v>
      </c>
      <c r="Q80" s="247">
        <v>34.799999999999997</v>
      </c>
      <c r="R80" s="248">
        <v>0.8</v>
      </c>
    </row>
    <row r="81" spans="1:18">
      <c r="A81" s="249">
        <v>140</v>
      </c>
      <c r="B81" s="213" t="s">
        <v>50</v>
      </c>
      <c r="C81" s="142" t="s">
        <v>51</v>
      </c>
      <c r="D81" s="236">
        <f t="shared" ref="D81:R81" si="19">SUM(D82)</f>
        <v>1.5</v>
      </c>
      <c r="E81" s="236">
        <f t="shared" si="19"/>
        <v>0.1</v>
      </c>
      <c r="F81" s="236">
        <f t="shared" si="19"/>
        <v>21</v>
      </c>
      <c r="G81" s="236">
        <f t="shared" si="19"/>
        <v>89</v>
      </c>
      <c r="H81" s="250">
        <f t="shared" si="19"/>
        <v>0.04</v>
      </c>
      <c r="I81" s="250">
        <f t="shared" si="19"/>
        <v>0.05</v>
      </c>
      <c r="J81" s="236">
        <f t="shared" si="19"/>
        <v>10</v>
      </c>
      <c r="K81" s="236">
        <f t="shared" si="19"/>
        <v>0.02</v>
      </c>
      <c r="L81" s="236">
        <f t="shared" si="19"/>
        <v>0.4</v>
      </c>
      <c r="M81" s="236">
        <f t="shared" si="19"/>
        <v>8</v>
      </c>
      <c r="N81" s="236">
        <f t="shared" si="19"/>
        <v>0</v>
      </c>
      <c r="O81" s="236">
        <f t="shared" si="19"/>
        <v>42</v>
      </c>
      <c r="P81" s="236">
        <f t="shared" si="19"/>
        <v>1E-3</v>
      </c>
      <c r="Q81" s="236">
        <f t="shared" si="19"/>
        <v>28</v>
      </c>
      <c r="R81" s="236">
        <f t="shared" si="19"/>
        <v>0.6</v>
      </c>
    </row>
    <row r="82" spans="1:18" ht="15.75" thickBot="1">
      <c r="A82" s="249"/>
      <c r="B82" s="64" t="s">
        <v>118</v>
      </c>
      <c r="C82" s="145" t="s">
        <v>119</v>
      </c>
      <c r="D82" s="239">
        <v>1.5</v>
      </c>
      <c r="E82" s="239">
        <v>0.1</v>
      </c>
      <c r="F82" s="239">
        <v>21</v>
      </c>
      <c r="G82" s="239">
        <v>89</v>
      </c>
      <c r="H82" s="252">
        <v>0.04</v>
      </c>
      <c r="I82" s="252">
        <v>0.05</v>
      </c>
      <c r="J82" s="239">
        <v>10</v>
      </c>
      <c r="K82" s="239">
        <v>0.02</v>
      </c>
      <c r="L82" s="239">
        <v>0.4</v>
      </c>
      <c r="M82" s="252">
        <v>8</v>
      </c>
      <c r="N82" s="253">
        <v>0</v>
      </c>
      <c r="O82" s="253">
        <v>42</v>
      </c>
      <c r="P82" s="253">
        <v>1E-3</v>
      </c>
      <c r="Q82" s="253">
        <v>28</v>
      </c>
      <c r="R82" s="254">
        <v>0.6</v>
      </c>
    </row>
    <row r="83" spans="1:18" ht="16.5" thickBot="1">
      <c r="A83" s="741" t="s">
        <v>98</v>
      </c>
      <c r="B83" s="742"/>
      <c r="C83" s="733">
        <v>550</v>
      </c>
      <c r="D83" s="378">
        <f>SUM(D65,D70,D75,D79,D81,)</f>
        <v>20.07</v>
      </c>
      <c r="E83" s="378">
        <f t="shared" ref="E83:R83" si="20">SUM(E65,E70,E75,E79,E81,)</f>
        <v>27.11</v>
      </c>
      <c r="F83" s="378">
        <f t="shared" si="20"/>
        <v>65.948000000000008</v>
      </c>
      <c r="G83" s="378">
        <f t="shared" si="20"/>
        <v>607.61</v>
      </c>
      <c r="H83" s="378">
        <f t="shared" si="20"/>
        <v>0.23700000000000002</v>
      </c>
      <c r="I83" s="378">
        <f t="shared" si="20"/>
        <v>0.67300000000000015</v>
      </c>
      <c r="J83" s="378">
        <f t="shared" si="20"/>
        <v>14.474</v>
      </c>
      <c r="K83" s="378">
        <f t="shared" si="20"/>
        <v>0.93900000000000006</v>
      </c>
      <c r="L83" s="378">
        <f t="shared" si="20"/>
        <v>1.6930000000000001</v>
      </c>
      <c r="M83" s="378">
        <f t="shared" si="20"/>
        <v>227.23599999999999</v>
      </c>
      <c r="N83" s="378">
        <f t="shared" si="20"/>
        <v>0.03</v>
      </c>
      <c r="O83" s="378">
        <f t="shared" si="20"/>
        <v>98.189000000000007</v>
      </c>
      <c r="P83" s="378">
        <f t="shared" si="20"/>
        <v>3.3000000000000002E-2</v>
      </c>
      <c r="Q83" s="378">
        <f t="shared" si="20"/>
        <v>359.68799999999999</v>
      </c>
      <c r="R83" s="378">
        <f t="shared" si="20"/>
        <v>4.8090000000000002</v>
      </c>
    </row>
    <row r="84" spans="1:18" ht="15.75" thickBot="1">
      <c r="A84" s="753" t="s">
        <v>55</v>
      </c>
      <c r="B84" s="754"/>
      <c r="C84" s="754"/>
      <c r="D84" s="754"/>
      <c r="E84" s="754"/>
      <c r="F84" s="754"/>
      <c r="G84" s="754"/>
      <c r="H84" s="754"/>
      <c r="I84" s="754"/>
      <c r="J84" s="754"/>
      <c r="K84" s="754"/>
      <c r="L84" s="754"/>
      <c r="M84" s="754"/>
      <c r="N84" s="754"/>
      <c r="O84" s="754"/>
      <c r="P84" s="754"/>
      <c r="Q84" s="754"/>
      <c r="R84" s="755"/>
    </row>
    <row r="85" spans="1:18" ht="16.5" customHeight="1">
      <c r="A85" s="380">
        <v>14</v>
      </c>
      <c r="B85" s="630" t="s">
        <v>246</v>
      </c>
      <c r="C85" s="381">
        <v>60</v>
      </c>
      <c r="D85" s="382">
        <f>SUM(D86)</f>
        <v>0.48</v>
      </c>
      <c r="E85" s="382">
        <f t="shared" ref="E85:R85" si="21">SUM(E86)</f>
        <v>0.06</v>
      </c>
      <c r="F85" s="382">
        <f t="shared" si="21"/>
        <v>1.5</v>
      </c>
      <c r="G85" s="382">
        <f t="shared" si="21"/>
        <v>8.4</v>
      </c>
      <c r="H85" s="382">
        <f t="shared" si="21"/>
        <v>1.7999999999999999E-2</v>
      </c>
      <c r="I85" s="382">
        <f t="shared" si="21"/>
        <v>2.4E-2</v>
      </c>
      <c r="J85" s="382">
        <f t="shared" si="21"/>
        <v>6</v>
      </c>
      <c r="K85" s="382">
        <f t="shared" si="21"/>
        <v>6.0000000000000001E-3</v>
      </c>
      <c r="L85" s="382">
        <f t="shared" si="21"/>
        <v>0.06</v>
      </c>
      <c r="M85" s="382">
        <f t="shared" si="21"/>
        <v>13.8</v>
      </c>
      <c r="N85" s="382">
        <f t="shared" si="21"/>
        <v>2E-3</v>
      </c>
      <c r="O85" s="382">
        <f t="shared" si="21"/>
        <v>8.4</v>
      </c>
      <c r="P85" s="382">
        <f t="shared" si="21"/>
        <v>0</v>
      </c>
      <c r="Q85" s="382">
        <f t="shared" si="21"/>
        <v>25.2</v>
      </c>
      <c r="R85" s="383">
        <f t="shared" si="21"/>
        <v>0.36</v>
      </c>
    </row>
    <row r="86" spans="1:18" ht="15.75">
      <c r="A86" s="193"/>
      <c r="B86" s="199" t="s">
        <v>247</v>
      </c>
      <c r="C86" s="296" t="s">
        <v>392</v>
      </c>
      <c r="D86" s="196">
        <v>0.48</v>
      </c>
      <c r="E86" s="196">
        <v>0.06</v>
      </c>
      <c r="F86" s="196">
        <v>1.5</v>
      </c>
      <c r="G86" s="196">
        <v>8.4</v>
      </c>
      <c r="H86" s="196">
        <v>1.7999999999999999E-2</v>
      </c>
      <c r="I86" s="196">
        <v>2.4E-2</v>
      </c>
      <c r="J86" s="196">
        <v>6</v>
      </c>
      <c r="K86" s="196">
        <v>6.0000000000000001E-3</v>
      </c>
      <c r="L86" s="196">
        <v>0.06</v>
      </c>
      <c r="M86" s="196">
        <v>13.8</v>
      </c>
      <c r="N86" s="197">
        <v>2E-3</v>
      </c>
      <c r="O86" s="197">
        <v>8.4</v>
      </c>
      <c r="P86" s="197">
        <v>0</v>
      </c>
      <c r="Q86" s="197">
        <v>25.2</v>
      </c>
      <c r="R86" s="198">
        <v>0.36</v>
      </c>
    </row>
    <row r="87" spans="1:18">
      <c r="A87" s="134">
        <v>30</v>
      </c>
      <c r="B87" s="625" t="s">
        <v>249</v>
      </c>
      <c r="C87" s="270">
        <v>200</v>
      </c>
      <c r="D87" s="236">
        <f t="shared" ref="D87:R87" si="22">SUM(D88:D94)</f>
        <v>19.402000000000001</v>
      </c>
      <c r="E87" s="236">
        <f t="shared" si="22"/>
        <v>7.17</v>
      </c>
      <c r="F87" s="236">
        <f t="shared" si="22"/>
        <v>7.6979999999999986</v>
      </c>
      <c r="G87" s="236">
        <f t="shared" si="22"/>
        <v>174.41000000000003</v>
      </c>
      <c r="H87" s="236">
        <f t="shared" si="22"/>
        <v>9.8000000000000004E-2</v>
      </c>
      <c r="I87" s="236">
        <f t="shared" si="22"/>
        <v>0.66100000000000003</v>
      </c>
      <c r="J87" s="236">
        <f t="shared" si="22"/>
        <v>24.4</v>
      </c>
      <c r="K87" s="236">
        <f t="shared" si="22"/>
        <v>0.26300000000000001</v>
      </c>
      <c r="L87" s="236">
        <f t="shared" si="22"/>
        <v>0.17699999999999999</v>
      </c>
      <c r="M87" s="236">
        <f t="shared" si="22"/>
        <v>56.555000000000007</v>
      </c>
      <c r="N87" s="236">
        <f t="shared" si="22"/>
        <v>6.0000000000000001E-3</v>
      </c>
      <c r="O87" s="236">
        <f t="shared" si="22"/>
        <v>34.870000000000005</v>
      </c>
      <c r="P87" s="236">
        <f t="shared" si="22"/>
        <v>2E-3</v>
      </c>
      <c r="Q87" s="236">
        <f t="shared" si="22"/>
        <v>115.852</v>
      </c>
      <c r="R87" s="237">
        <f t="shared" si="22"/>
        <v>1.238</v>
      </c>
    </row>
    <row r="88" spans="1:18">
      <c r="A88" s="384"/>
      <c r="B88" s="626" t="s">
        <v>121</v>
      </c>
      <c r="C88" s="145" t="s">
        <v>215</v>
      </c>
      <c r="D88" s="239">
        <v>0.72</v>
      </c>
      <c r="E88" s="239">
        <v>0.04</v>
      </c>
      <c r="F88" s="239">
        <v>1.88</v>
      </c>
      <c r="G88" s="239">
        <v>11.2</v>
      </c>
      <c r="H88" s="239">
        <v>1.2E-2</v>
      </c>
      <c r="I88" s="239">
        <v>1.6E-2</v>
      </c>
      <c r="J88" s="239">
        <v>18</v>
      </c>
      <c r="K88" s="239">
        <v>1E-3</v>
      </c>
      <c r="L88" s="239">
        <v>0.04</v>
      </c>
      <c r="M88" s="239">
        <v>19.2</v>
      </c>
      <c r="N88" s="240">
        <v>3.0000000000000001E-3</v>
      </c>
      <c r="O88" s="240">
        <v>6.4</v>
      </c>
      <c r="P88" s="240">
        <v>0</v>
      </c>
      <c r="Q88" s="240">
        <v>12.4</v>
      </c>
      <c r="R88" s="241">
        <v>0.24</v>
      </c>
    </row>
    <row r="89" spans="1:18">
      <c r="A89" s="384"/>
      <c r="B89" s="626" t="s">
        <v>67</v>
      </c>
      <c r="C89" s="145" t="s">
        <v>250</v>
      </c>
      <c r="D89" s="239">
        <v>0.42</v>
      </c>
      <c r="E89" s="239">
        <v>0.08</v>
      </c>
      <c r="F89" s="239">
        <v>3.42</v>
      </c>
      <c r="G89" s="239">
        <v>16.170000000000002</v>
      </c>
      <c r="H89" s="239">
        <v>2.5000000000000001E-2</v>
      </c>
      <c r="I89" s="239">
        <v>0.14699999999999999</v>
      </c>
      <c r="J89" s="239">
        <v>4.2</v>
      </c>
      <c r="K89" s="239">
        <v>1E-3</v>
      </c>
      <c r="L89" s="239">
        <v>2.1000000000000001E-2</v>
      </c>
      <c r="M89" s="239">
        <v>2.1</v>
      </c>
      <c r="N89" s="240">
        <v>1E-3</v>
      </c>
      <c r="O89" s="240">
        <v>4.83</v>
      </c>
      <c r="P89" s="240">
        <v>0</v>
      </c>
      <c r="Q89" s="240">
        <v>12.18</v>
      </c>
      <c r="R89" s="241">
        <v>0.189</v>
      </c>
    </row>
    <row r="90" spans="1:18">
      <c r="A90" s="134"/>
      <c r="B90" s="626" t="s">
        <v>131</v>
      </c>
      <c r="C90" s="145" t="s">
        <v>251</v>
      </c>
      <c r="D90" s="239">
        <v>0.17</v>
      </c>
      <c r="E90" s="239">
        <v>0.01</v>
      </c>
      <c r="F90" s="239">
        <v>0.88</v>
      </c>
      <c r="G90" s="239">
        <v>4.4800000000000004</v>
      </c>
      <c r="H90" s="239">
        <v>7.0000000000000001E-3</v>
      </c>
      <c r="I90" s="239">
        <v>8.0000000000000002E-3</v>
      </c>
      <c r="J90" s="239">
        <v>0.64</v>
      </c>
      <c r="K90" s="239">
        <v>0.25600000000000001</v>
      </c>
      <c r="L90" s="239">
        <v>5.0999999999999997E-2</v>
      </c>
      <c r="M90" s="239">
        <v>6.375</v>
      </c>
      <c r="N90" s="240">
        <v>1E-3</v>
      </c>
      <c r="O90" s="240">
        <v>4.8639999999999999</v>
      </c>
      <c r="P90" s="240">
        <v>0</v>
      </c>
      <c r="Q90" s="240">
        <v>7.04</v>
      </c>
      <c r="R90" s="241">
        <v>8.8999999999999996E-2</v>
      </c>
    </row>
    <row r="91" spans="1:18">
      <c r="A91" s="134"/>
      <c r="B91" s="626" t="s">
        <v>69</v>
      </c>
      <c r="C91" s="145" t="s">
        <v>252</v>
      </c>
      <c r="D91" s="301">
        <v>0.112</v>
      </c>
      <c r="E91" s="301">
        <v>0</v>
      </c>
      <c r="F91" s="301">
        <v>0.72799999999999998</v>
      </c>
      <c r="G91" s="301">
        <v>3.2</v>
      </c>
      <c r="H91" s="301">
        <v>4.0000000000000001E-3</v>
      </c>
      <c r="I91" s="301">
        <v>2E-3</v>
      </c>
      <c r="J91" s="301">
        <v>0.8</v>
      </c>
      <c r="K91" s="301">
        <v>0</v>
      </c>
      <c r="L91" s="301">
        <v>1.7000000000000001E-2</v>
      </c>
      <c r="M91" s="301">
        <v>2.48</v>
      </c>
      <c r="N91" s="302">
        <v>0</v>
      </c>
      <c r="O91" s="302">
        <v>1.1759999999999999</v>
      </c>
      <c r="P91" s="302">
        <v>0</v>
      </c>
      <c r="Q91" s="302">
        <v>4.8719999999999999</v>
      </c>
      <c r="R91" s="303">
        <v>6.4000000000000001E-2</v>
      </c>
    </row>
    <row r="92" spans="1:18">
      <c r="A92" s="56"/>
      <c r="B92" s="64" t="s">
        <v>134</v>
      </c>
      <c r="C92" s="292" t="s">
        <v>90</v>
      </c>
      <c r="D92" s="239">
        <v>0.22</v>
      </c>
      <c r="E92" s="239">
        <v>0.8</v>
      </c>
      <c r="F92" s="239">
        <v>0.31</v>
      </c>
      <c r="G92" s="239">
        <v>9.52</v>
      </c>
      <c r="H92" s="239">
        <v>2E-3</v>
      </c>
      <c r="I92" s="239">
        <v>8.0000000000000002E-3</v>
      </c>
      <c r="J92" s="239">
        <v>0.04</v>
      </c>
      <c r="K92" s="239">
        <v>5.0000000000000001E-3</v>
      </c>
      <c r="L92" s="239">
        <v>2.4E-2</v>
      </c>
      <c r="M92" s="239">
        <v>7.2</v>
      </c>
      <c r="N92" s="240">
        <v>1E-3</v>
      </c>
      <c r="O92" s="240">
        <v>0.8</v>
      </c>
      <c r="P92" s="240">
        <v>0</v>
      </c>
      <c r="Q92" s="240">
        <v>4.96</v>
      </c>
      <c r="R92" s="241">
        <v>8.0000000000000002E-3</v>
      </c>
    </row>
    <row r="93" spans="1:18">
      <c r="A93" s="384"/>
      <c r="B93" s="64" t="s">
        <v>31</v>
      </c>
      <c r="C93" s="145" t="s">
        <v>253</v>
      </c>
      <c r="D93" s="239">
        <v>0</v>
      </c>
      <c r="E93" s="239">
        <v>0</v>
      </c>
      <c r="F93" s="239">
        <v>0</v>
      </c>
      <c r="G93" s="239">
        <v>0</v>
      </c>
      <c r="H93" s="239">
        <v>0</v>
      </c>
      <c r="I93" s="239">
        <v>0</v>
      </c>
      <c r="J93" s="239">
        <v>0</v>
      </c>
      <c r="K93" s="239">
        <v>0</v>
      </c>
      <c r="L93" s="239">
        <v>0</v>
      </c>
      <c r="M93" s="239">
        <v>0</v>
      </c>
      <c r="N93" s="239">
        <v>0</v>
      </c>
      <c r="O93" s="239">
        <v>0</v>
      </c>
      <c r="P93" s="239">
        <v>0</v>
      </c>
      <c r="Q93" s="239">
        <v>0</v>
      </c>
      <c r="R93" s="241">
        <v>0</v>
      </c>
    </row>
    <row r="94" spans="1:18">
      <c r="A94" s="56"/>
      <c r="B94" s="64" t="s">
        <v>73</v>
      </c>
      <c r="C94" s="65" t="s">
        <v>74</v>
      </c>
      <c r="D94" s="229">
        <v>17.760000000000002</v>
      </c>
      <c r="E94" s="229">
        <v>6.24</v>
      </c>
      <c r="F94" s="229">
        <v>0.48</v>
      </c>
      <c r="G94" s="229">
        <v>129.84</v>
      </c>
      <c r="H94" s="229">
        <v>4.8000000000000001E-2</v>
      </c>
      <c r="I94" s="229">
        <v>0.48</v>
      </c>
      <c r="J94" s="229">
        <v>0.72</v>
      </c>
      <c r="K94" s="229">
        <v>0</v>
      </c>
      <c r="L94" s="229">
        <v>2.4E-2</v>
      </c>
      <c r="M94" s="229">
        <v>19.2</v>
      </c>
      <c r="N94" s="230">
        <v>0</v>
      </c>
      <c r="O94" s="230">
        <v>16.8</v>
      </c>
      <c r="P94" s="230">
        <v>2E-3</v>
      </c>
      <c r="Q94" s="230">
        <v>74.400000000000006</v>
      </c>
      <c r="R94" s="231">
        <v>0.64800000000000002</v>
      </c>
    </row>
    <row r="95" spans="1:18" ht="15.75">
      <c r="A95" s="193">
        <v>257</v>
      </c>
      <c r="B95" s="385" t="s">
        <v>254</v>
      </c>
      <c r="C95" s="293">
        <v>90</v>
      </c>
      <c r="D95" s="365">
        <f>SUM(D96:D100)</f>
        <v>13.77</v>
      </c>
      <c r="E95" s="365">
        <f t="shared" ref="E95:R95" si="23">SUM(E96:E100)</f>
        <v>3.0779999999999998</v>
      </c>
      <c r="F95" s="365">
        <f t="shared" si="23"/>
        <v>7.0959999999999992</v>
      </c>
      <c r="G95" s="365">
        <f t="shared" si="23"/>
        <v>111.11</v>
      </c>
      <c r="H95" s="365">
        <f t="shared" si="23"/>
        <v>9.2999999999999999E-2</v>
      </c>
      <c r="I95" s="365">
        <f t="shared" si="23"/>
        <v>6.8000000000000005E-2</v>
      </c>
      <c r="J95" s="365">
        <f t="shared" si="23"/>
        <v>0.78700000000000003</v>
      </c>
      <c r="K95" s="365">
        <f t="shared" si="23"/>
        <v>2.3E-2</v>
      </c>
      <c r="L95" s="365">
        <f t="shared" si="23"/>
        <v>0.93199999999999994</v>
      </c>
      <c r="M95" s="365">
        <f t="shared" si="23"/>
        <v>23.844000000000001</v>
      </c>
      <c r="N95" s="365">
        <f t="shared" si="23"/>
        <v>0.106</v>
      </c>
      <c r="O95" s="365">
        <f t="shared" si="23"/>
        <v>28.445</v>
      </c>
      <c r="P95" s="365">
        <f t="shared" si="23"/>
        <v>1.9E-2</v>
      </c>
      <c r="Q95" s="365">
        <f t="shared" si="23"/>
        <v>178.99</v>
      </c>
      <c r="R95" s="366">
        <f t="shared" si="23"/>
        <v>0.81</v>
      </c>
    </row>
    <row r="96" spans="1:18" ht="15.75">
      <c r="A96" s="193"/>
      <c r="B96" s="199" t="s">
        <v>255</v>
      </c>
      <c r="C96" s="95" t="s">
        <v>457</v>
      </c>
      <c r="D96" s="367">
        <v>1.153</v>
      </c>
      <c r="E96" s="367">
        <v>0.14599999999999999</v>
      </c>
      <c r="F96" s="367">
        <v>7.0519999999999996</v>
      </c>
      <c r="G96" s="367">
        <v>34.31</v>
      </c>
      <c r="H96" s="367">
        <v>2.3E-2</v>
      </c>
      <c r="I96" s="367">
        <v>8.9999999999999993E-3</v>
      </c>
      <c r="J96" s="367">
        <v>0</v>
      </c>
      <c r="K96" s="367">
        <v>0</v>
      </c>
      <c r="L96" s="367">
        <v>0.19</v>
      </c>
      <c r="M96" s="367">
        <v>3.3580000000000001</v>
      </c>
      <c r="N96" s="368">
        <v>0</v>
      </c>
      <c r="O96" s="368">
        <v>4.8179999999999996</v>
      </c>
      <c r="P96" s="368">
        <v>1E-3</v>
      </c>
      <c r="Q96" s="368">
        <v>12.7</v>
      </c>
      <c r="R96" s="369">
        <v>0.29199999999999998</v>
      </c>
    </row>
    <row r="97" spans="1:18" ht="15.75">
      <c r="A97" s="193"/>
      <c r="B97" s="199" t="s">
        <v>29</v>
      </c>
      <c r="C97" s="296" t="s">
        <v>458</v>
      </c>
      <c r="D97" s="367">
        <v>0</v>
      </c>
      <c r="E97" s="367">
        <v>0</v>
      </c>
      <c r="F97" s="367">
        <v>0</v>
      </c>
      <c r="G97" s="367">
        <v>0</v>
      </c>
      <c r="H97" s="367">
        <v>0</v>
      </c>
      <c r="I97" s="367">
        <v>0</v>
      </c>
      <c r="J97" s="367">
        <v>0</v>
      </c>
      <c r="K97" s="367">
        <v>0</v>
      </c>
      <c r="L97" s="367">
        <v>0</v>
      </c>
      <c r="M97" s="367">
        <v>0</v>
      </c>
      <c r="N97" s="368">
        <v>0</v>
      </c>
      <c r="O97" s="368">
        <v>0</v>
      </c>
      <c r="P97" s="368">
        <v>0</v>
      </c>
      <c r="Q97" s="368">
        <v>0</v>
      </c>
      <c r="R97" s="369">
        <v>0</v>
      </c>
    </row>
    <row r="98" spans="1:18" ht="15.75">
      <c r="A98" s="193"/>
      <c r="B98" s="199" t="s">
        <v>31</v>
      </c>
      <c r="C98" s="296" t="s">
        <v>393</v>
      </c>
      <c r="D98" s="367">
        <v>0</v>
      </c>
      <c r="E98" s="367">
        <v>0</v>
      </c>
      <c r="F98" s="367">
        <v>0</v>
      </c>
      <c r="G98" s="367">
        <v>0</v>
      </c>
      <c r="H98" s="367">
        <v>0</v>
      </c>
      <c r="I98" s="367">
        <v>0</v>
      </c>
      <c r="J98" s="367">
        <v>0</v>
      </c>
      <c r="K98" s="367">
        <v>0</v>
      </c>
      <c r="L98" s="367">
        <v>0</v>
      </c>
      <c r="M98" s="367">
        <v>0</v>
      </c>
      <c r="N98" s="368">
        <v>0</v>
      </c>
      <c r="O98" s="368">
        <v>0</v>
      </c>
      <c r="P98" s="368">
        <v>0</v>
      </c>
      <c r="Q98" s="368">
        <v>0</v>
      </c>
      <c r="R98" s="369">
        <v>0</v>
      </c>
    </row>
    <row r="99" spans="1:18" ht="15.75">
      <c r="A99" s="193"/>
      <c r="B99" s="199" t="s">
        <v>25</v>
      </c>
      <c r="C99" s="95" t="s">
        <v>459</v>
      </c>
      <c r="D99" s="367">
        <v>2.7E-2</v>
      </c>
      <c r="E99" s="367">
        <v>2.46</v>
      </c>
      <c r="F99" s="367">
        <v>4.3999999999999997E-2</v>
      </c>
      <c r="G99" s="367">
        <v>22.5</v>
      </c>
      <c r="H99" s="367">
        <v>0</v>
      </c>
      <c r="I99" s="367">
        <v>4.0000000000000001E-3</v>
      </c>
      <c r="J99" s="367">
        <v>0</v>
      </c>
      <c r="K99" s="367">
        <v>1.4999999999999999E-2</v>
      </c>
      <c r="L99" s="367">
        <v>3.4000000000000002E-2</v>
      </c>
      <c r="M99" s="367">
        <v>0.81599999999999995</v>
      </c>
      <c r="N99" s="368">
        <v>0</v>
      </c>
      <c r="O99" s="368">
        <v>1.7000000000000001E-2</v>
      </c>
      <c r="P99" s="368">
        <v>0</v>
      </c>
      <c r="Q99" s="368">
        <v>1.02</v>
      </c>
      <c r="R99" s="369">
        <v>7.0000000000000001E-3</v>
      </c>
    </row>
    <row r="100" spans="1:18" ht="15.75">
      <c r="A100" s="193"/>
      <c r="B100" s="199" t="s">
        <v>192</v>
      </c>
      <c r="C100" s="296" t="s">
        <v>460</v>
      </c>
      <c r="D100" s="367">
        <v>12.59</v>
      </c>
      <c r="E100" s="367">
        <v>0.47199999999999998</v>
      </c>
      <c r="F100" s="367">
        <v>0</v>
      </c>
      <c r="G100" s="367">
        <v>54.3</v>
      </c>
      <c r="H100" s="367">
        <v>7.0000000000000007E-2</v>
      </c>
      <c r="I100" s="367">
        <v>5.5E-2</v>
      </c>
      <c r="J100" s="367">
        <v>0.78700000000000003</v>
      </c>
      <c r="K100" s="367">
        <v>8.0000000000000002E-3</v>
      </c>
      <c r="L100" s="367">
        <v>0.70799999999999996</v>
      </c>
      <c r="M100" s="367">
        <v>19.670000000000002</v>
      </c>
      <c r="N100" s="368">
        <v>0.106</v>
      </c>
      <c r="O100" s="368">
        <v>23.61</v>
      </c>
      <c r="P100" s="368">
        <v>1.7999999999999999E-2</v>
      </c>
      <c r="Q100" s="368">
        <v>165.27</v>
      </c>
      <c r="R100" s="369">
        <v>0.51100000000000001</v>
      </c>
    </row>
    <row r="101" spans="1:18">
      <c r="A101" s="615">
        <v>56</v>
      </c>
      <c r="B101" s="625" t="s">
        <v>258</v>
      </c>
      <c r="C101" s="270">
        <v>150</v>
      </c>
      <c r="D101" s="236">
        <f t="shared" ref="D101:R101" si="24">SUM(D102:D105)</f>
        <v>3.6959999999999997</v>
      </c>
      <c r="E101" s="236">
        <f t="shared" si="24"/>
        <v>4.6840000000000002</v>
      </c>
      <c r="F101" s="236">
        <f t="shared" si="24"/>
        <v>19.956</v>
      </c>
      <c r="G101" s="236">
        <f t="shared" si="24"/>
        <v>163.38</v>
      </c>
      <c r="H101" s="386">
        <f t="shared" si="24"/>
        <v>0.14900000000000002</v>
      </c>
      <c r="I101" s="386">
        <f t="shared" si="24"/>
        <v>0.83800000000000008</v>
      </c>
      <c r="J101" s="236">
        <f t="shared" si="24"/>
        <v>22.545999999999999</v>
      </c>
      <c r="K101" s="236">
        <f t="shared" si="24"/>
        <v>2.8999999999999998E-2</v>
      </c>
      <c r="L101" s="236">
        <f t="shared" si="24"/>
        <v>0.151</v>
      </c>
      <c r="M101" s="236">
        <f t="shared" si="24"/>
        <v>62.36</v>
      </c>
      <c r="N101" s="236">
        <f t="shared" si="24"/>
        <v>9.0000000000000011E-3</v>
      </c>
      <c r="O101" s="236">
        <f t="shared" si="24"/>
        <v>31.248999999999999</v>
      </c>
      <c r="P101" s="236">
        <f t="shared" si="24"/>
        <v>1E-3</v>
      </c>
      <c r="Q101" s="236">
        <f t="shared" si="24"/>
        <v>102.86499999999999</v>
      </c>
      <c r="R101" s="387">
        <f t="shared" si="24"/>
        <v>1.0229999999999999</v>
      </c>
    </row>
    <row r="102" spans="1:18">
      <c r="A102" s="616"/>
      <c r="B102" s="626" t="s">
        <v>67</v>
      </c>
      <c r="C102" s="282" t="s">
        <v>394</v>
      </c>
      <c r="D102" s="239">
        <v>2.2000000000000002</v>
      </c>
      <c r="E102" s="239">
        <v>0.44</v>
      </c>
      <c r="F102" s="239">
        <v>17.93</v>
      </c>
      <c r="G102" s="239">
        <v>93.7</v>
      </c>
      <c r="H102" s="239">
        <v>0.13200000000000001</v>
      </c>
      <c r="I102" s="239">
        <v>0.77</v>
      </c>
      <c r="J102" s="239">
        <v>22</v>
      </c>
      <c r="K102" s="239">
        <v>3.0000000000000001E-3</v>
      </c>
      <c r="L102" s="239">
        <v>0.11</v>
      </c>
      <c r="M102" s="239">
        <v>11</v>
      </c>
      <c r="N102" s="240">
        <v>5.0000000000000001E-3</v>
      </c>
      <c r="O102" s="240">
        <v>25.35</v>
      </c>
      <c r="P102" s="240">
        <v>0</v>
      </c>
      <c r="Q102" s="240">
        <v>63.94</v>
      </c>
      <c r="R102" s="241">
        <v>0.99</v>
      </c>
    </row>
    <row r="103" spans="1:18">
      <c r="A103" s="616"/>
      <c r="B103" s="626" t="s">
        <v>25</v>
      </c>
      <c r="C103" s="282" t="s">
        <v>198</v>
      </c>
      <c r="D103" s="239">
        <v>0.32</v>
      </c>
      <c r="E103" s="239">
        <v>2.9</v>
      </c>
      <c r="F103" s="239">
        <v>5.1999999999999998E-2</v>
      </c>
      <c r="G103" s="239">
        <v>35.479999999999997</v>
      </c>
      <c r="H103" s="239">
        <v>0</v>
      </c>
      <c r="I103" s="239">
        <v>5.0000000000000001E-3</v>
      </c>
      <c r="J103" s="239">
        <v>0</v>
      </c>
      <c r="K103" s="239">
        <v>1.7000000000000001E-2</v>
      </c>
      <c r="L103" s="239">
        <v>3.6999999999999998E-2</v>
      </c>
      <c r="M103" s="239">
        <v>0.96</v>
      </c>
      <c r="N103" s="240">
        <v>0</v>
      </c>
      <c r="O103" s="240">
        <v>1.9E-2</v>
      </c>
      <c r="P103" s="240">
        <v>0</v>
      </c>
      <c r="Q103" s="240">
        <v>1.125</v>
      </c>
      <c r="R103" s="241">
        <v>8.0000000000000002E-3</v>
      </c>
    </row>
    <row r="104" spans="1:18">
      <c r="A104" s="616"/>
      <c r="B104" s="626" t="s">
        <v>27</v>
      </c>
      <c r="C104" s="282" t="s">
        <v>395</v>
      </c>
      <c r="D104" s="239">
        <v>1.1759999999999999</v>
      </c>
      <c r="E104" s="239">
        <v>1.3440000000000001</v>
      </c>
      <c r="F104" s="239">
        <v>1.974</v>
      </c>
      <c r="G104" s="239">
        <v>34.200000000000003</v>
      </c>
      <c r="H104" s="239">
        <v>1.7000000000000001E-2</v>
      </c>
      <c r="I104" s="239">
        <v>6.3E-2</v>
      </c>
      <c r="J104" s="239">
        <v>0.54600000000000004</v>
      </c>
      <c r="K104" s="239">
        <v>8.9999999999999993E-3</v>
      </c>
      <c r="L104" s="239">
        <v>4.0000000000000001E-3</v>
      </c>
      <c r="M104" s="239">
        <v>50.4</v>
      </c>
      <c r="N104" s="240">
        <v>4.0000000000000001E-3</v>
      </c>
      <c r="O104" s="240">
        <v>5.88</v>
      </c>
      <c r="P104" s="240">
        <v>1E-3</v>
      </c>
      <c r="Q104" s="240">
        <v>37.799999999999997</v>
      </c>
      <c r="R104" s="241">
        <v>2.5000000000000001E-2</v>
      </c>
    </row>
    <row r="105" spans="1:18">
      <c r="A105" s="616"/>
      <c r="B105" s="626" t="s">
        <v>31</v>
      </c>
      <c r="C105" s="282" t="s">
        <v>257</v>
      </c>
      <c r="D105" s="252">
        <v>0</v>
      </c>
      <c r="E105" s="252">
        <v>0</v>
      </c>
      <c r="F105" s="252">
        <v>0</v>
      </c>
      <c r="G105" s="252">
        <v>0</v>
      </c>
      <c r="H105" s="252">
        <v>0</v>
      </c>
      <c r="I105" s="252">
        <v>0</v>
      </c>
      <c r="J105" s="252">
        <v>0</v>
      </c>
      <c r="K105" s="252">
        <v>0</v>
      </c>
      <c r="L105" s="252">
        <v>0</v>
      </c>
      <c r="M105" s="252">
        <v>0</v>
      </c>
      <c r="N105" s="252">
        <v>0</v>
      </c>
      <c r="O105" s="252">
        <v>0</v>
      </c>
      <c r="P105" s="252">
        <v>0</v>
      </c>
      <c r="Q105" s="252">
        <v>0</v>
      </c>
      <c r="R105" s="254">
        <v>0</v>
      </c>
    </row>
    <row r="106" spans="1:18" ht="28.5">
      <c r="A106" s="134">
        <v>124</v>
      </c>
      <c r="B106" s="213" t="s">
        <v>91</v>
      </c>
      <c r="C106" s="270">
        <v>200</v>
      </c>
      <c r="D106" s="389">
        <f t="shared" ref="D106:R106" si="25">SUM(D107:D109)</f>
        <v>7.8E-2</v>
      </c>
      <c r="E106" s="389">
        <f t="shared" si="25"/>
        <v>7.8E-2</v>
      </c>
      <c r="F106" s="389">
        <f t="shared" si="25"/>
        <v>16.116</v>
      </c>
      <c r="G106" s="389">
        <f t="shared" si="25"/>
        <v>66.19</v>
      </c>
      <c r="H106" s="389">
        <f t="shared" si="25"/>
        <v>6.0000000000000001E-3</v>
      </c>
      <c r="I106" s="389">
        <f t="shared" si="25"/>
        <v>4.0000000000000001E-3</v>
      </c>
      <c r="J106" s="389">
        <f t="shared" si="25"/>
        <v>32.01</v>
      </c>
      <c r="K106" s="226">
        <f t="shared" si="25"/>
        <v>1E-3</v>
      </c>
      <c r="L106" s="226">
        <f t="shared" si="25"/>
        <v>3.9E-2</v>
      </c>
      <c r="M106" s="226">
        <f t="shared" si="25"/>
        <v>3.5840000000000001</v>
      </c>
      <c r="N106" s="226">
        <f t="shared" si="25"/>
        <v>0</v>
      </c>
      <c r="O106" s="226">
        <f t="shared" si="25"/>
        <v>1.746</v>
      </c>
      <c r="P106" s="226">
        <f t="shared" si="25"/>
        <v>0</v>
      </c>
      <c r="Q106" s="226">
        <f t="shared" si="25"/>
        <v>2.1339999999999999</v>
      </c>
      <c r="R106" s="227">
        <f t="shared" si="25"/>
        <v>0.47799999999999998</v>
      </c>
    </row>
    <row r="107" spans="1:18">
      <c r="A107" s="384"/>
      <c r="B107" s="64" t="s">
        <v>29</v>
      </c>
      <c r="C107" s="251" t="s">
        <v>74</v>
      </c>
      <c r="D107" s="239">
        <v>0</v>
      </c>
      <c r="E107" s="239">
        <v>0</v>
      </c>
      <c r="F107" s="239">
        <v>0</v>
      </c>
      <c r="G107" s="239">
        <v>0</v>
      </c>
      <c r="H107" s="239">
        <v>0</v>
      </c>
      <c r="I107" s="239">
        <v>0</v>
      </c>
      <c r="J107" s="239">
        <v>0</v>
      </c>
      <c r="K107" s="229">
        <v>0</v>
      </c>
      <c r="L107" s="229">
        <v>0</v>
      </c>
      <c r="M107" s="229">
        <v>0</v>
      </c>
      <c r="N107" s="229">
        <v>0</v>
      </c>
      <c r="O107" s="229">
        <v>0</v>
      </c>
      <c r="P107" s="229">
        <v>0</v>
      </c>
      <c r="Q107" s="229">
        <v>0</v>
      </c>
      <c r="R107" s="231">
        <v>0</v>
      </c>
    </row>
    <row r="108" spans="1:18">
      <c r="A108" s="384"/>
      <c r="B108" s="64" t="s">
        <v>33</v>
      </c>
      <c r="C108" s="251" t="s">
        <v>92</v>
      </c>
      <c r="D108" s="239">
        <v>0</v>
      </c>
      <c r="E108" s="239">
        <v>0</v>
      </c>
      <c r="F108" s="239">
        <v>14.37</v>
      </c>
      <c r="G108" s="239">
        <v>57.46</v>
      </c>
      <c r="H108" s="239">
        <v>0</v>
      </c>
      <c r="I108" s="239">
        <v>0</v>
      </c>
      <c r="J108" s="239">
        <v>0</v>
      </c>
      <c r="K108" s="229">
        <v>0</v>
      </c>
      <c r="L108" s="229">
        <v>0</v>
      </c>
      <c r="M108" s="229">
        <v>0.48</v>
      </c>
      <c r="N108" s="230">
        <v>0</v>
      </c>
      <c r="O108" s="230">
        <v>0</v>
      </c>
      <c r="P108" s="230">
        <v>0</v>
      </c>
      <c r="Q108" s="230">
        <v>0</v>
      </c>
      <c r="R108" s="231">
        <v>4.8000000000000001E-2</v>
      </c>
    </row>
    <row r="109" spans="1:18">
      <c r="A109" s="384"/>
      <c r="B109" s="64" t="s">
        <v>93</v>
      </c>
      <c r="C109" s="251" t="s">
        <v>94</v>
      </c>
      <c r="D109" s="239">
        <v>7.8E-2</v>
      </c>
      <c r="E109" s="239">
        <v>7.8E-2</v>
      </c>
      <c r="F109" s="239">
        <v>1.746</v>
      </c>
      <c r="G109" s="239">
        <v>8.73</v>
      </c>
      <c r="H109" s="239">
        <v>6.0000000000000001E-3</v>
      </c>
      <c r="I109" s="239">
        <v>4.0000000000000001E-3</v>
      </c>
      <c r="J109" s="239">
        <v>32.01</v>
      </c>
      <c r="K109" s="229">
        <v>1E-3</v>
      </c>
      <c r="L109" s="229">
        <v>3.9E-2</v>
      </c>
      <c r="M109" s="229">
        <v>3.1040000000000001</v>
      </c>
      <c r="N109" s="230">
        <v>0</v>
      </c>
      <c r="O109" s="230">
        <v>1.746</v>
      </c>
      <c r="P109" s="230">
        <v>0</v>
      </c>
      <c r="Q109" s="230">
        <v>2.1339999999999999</v>
      </c>
      <c r="R109" s="231">
        <v>0.43</v>
      </c>
    </row>
    <row r="110" spans="1:18">
      <c r="A110" s="134">
        <v>10</v>
      </c>
      <c r="B110" s="57" t="s">
        <v>48</v>
      </c>
      <c r="C110" s="267">
        <v>40</v>
      </c>
      <c r="D110" s="262">
        <f>SUM(D111)</f>
        <v>3.16</v>
      </c>
      <c r="E110" s="262">
        <f t="shared" ref="E110:Q110" si="26">SUM(E111)</f>
        <v>0.4</v>
      </c>
      <c r="F110" s="262">
        <f t="shared" si="26"/>
        <v>19.32</v>
      </c>
      <c r="G110" s="262">
        <f t="shared" si="26"/>
        <v>94</v>
      </c>
      <c r="H110" s="262">
        <f t="shared" si="26"/>
        <v>6.4000000000000001E-2</v>
      </c>
      <c r="I110" s="262">
        <f t="shared" si="26"/>
        <v>2.4E-2</v>
      </c>
      <c r="J110" s="262">
        <f t="shared" si="26"/>
        <v>0</v>
      </c>
      <c r="K110" s="243">
        <f t="shared" si="26"/>
        <v>0</v>
      </c>
      <c r="L110" s="243">
        <f t="shared" si="26"/>
        <v>0.52</v>
      </c>
      <c r="M110" s="243">
        <f t="shared" si="26"/>
        <v>9.1999999999999993</v>
      </c>
      <c r="N110" s="243">
        <f t="shared" si="26"/>
        <v>1E-3</v>
      </c>
      <c r="O110" s="243">
        <f t="shared" si="26"/>
        <v>13.2</v>
      </c>
      <c r="P110" s="243">
        <f t="shared" si="26"/>
        <v>2E-3</v>
      </c>
      <c r="Q110" s="243">
        <f t="shared" si="26"/>
        <v>34.799999999999997</v>
      </c>
      <c r="R110" s="244">
        <f>SUM(R111)</f>
        <v>0.8</v>
      </c>
    </row>
    <row r="111" spans="1:18">
      <c r="A111" s="384"/>
      <c r="B111" s="61" t="s">
        <v>48</v>
      </c>
      <c r="C111" s="268" t="s">
        <v>49</v>
      </c>
      <c r="D111" s="264">
        <v>3.16</v>
      </c>
      <c r="E111" s="264">
        <v>0.4</v>
      </c>
      <c r="F111" s="264">
        <v>19.32</v>
      </c>
      <c r="G111" s="264">
        <v>94</v>
      </c>
      <c r="H111" s="264">
        <v>6.4000000000000001E-2</v>
      </c>
      <c r="I111" s="264">
        <v>2.4E-2</v>
      </c>
      <c r="J111" s="264">
        <v>0</v>
      </c>
      <c r="K111" s="246">
        <v>0</v>
      </c>
      <c r="L111" s="246">
        <v>0.52</v>
      </c>
      <c r="M111" s="246">
        <v>9.1999999999999993</v>
      </c>
      <c r="N111" s="247">
        <v>1E-3</v>
      </c>
      <c r="O111" s="247">
        <v>13.2</v>
      </c>
      <c r="P111" s="247">
        <v>2E-3</v>
      </c>
      <c r="Q111" s="247">
        <v>34.799999999999997</v>
      </c>
      <c r="R111" s="248">
        <v>0.8</v>
      </c>
    </row>
    <row r="112" spans="1:18">
      <c r="A112" s="134">
        <v>11</v>
      </c>
      <c r="B112" s="57" t="s">
        <v>95</v>
      </c>
      <c r="C112" s="267">
        <v>30</v>
      </c>
      <c r="D112" s="262">
        <f>SUM(D113)</f>
        <v>1.98</v>
      </c>
      <c r="E112" s="262">
        <f t="shared" ref="E112:R112" si="27">SUM(E113)</f>
        <v>0.36</v>
      </c>
      <c r="F112" s="262">
        <f t="shared" si="27"/>
        <v>10.8</v>
      </c>
      <c r="G112" s="262">
        <f t="shared" si="27"/>
        <v>54.3</v>
      </c>
      <c r="H112" s="262">
        <f t="shared" si="27"/>
        <v>5.3999999999999999E-2</v>
      </c>
      <c r="I112" s="262">
        <f t="shared" si="27"/>
        <v>2.4E-2</v>
      </c>
      <c r="J112" s="262">
        <f t="shared" si="27"/>
        <v>0</v>
      </c>
      <c r="K112" s="272">
        <f t="shared" si="27"/>
        <v>0</v>
      </c>
      <c r="L112" s="272">
        <f t="shared" si="27"/>
        <v>0</v>
      </c>
      <c r="M112" s="272">
        <f t="shared" si="27"/>
        <v>0</v>
      </c>
      <c r="N112" s="272">
        <f t="shared" si="27"/>
        <v>0</v>
      </c>
      <c r="O112" s="272">
        <f t="shared" si="27"/>
        <v>0</v>
      </c>
      <c r="P112" s="272">
        <f t="shared" si="27"/>
        <v>0</v>
      </c>
      <c r="Q112" s="272">
        <f t="shared" si="27"/>
        <v>0</v>
      </c>
      <c r="R112" s="272">
        <f t="shared" si="27"/>
        <v>0</v>
      </c>
    </row>
    <row r="113" spans="1:18" ht="15.75" thickBot="1">
      <c r="A113" s="390"/>
      <c r="B113" s="627" t="s">
        <v>96</v>
      </c>
      <c r="C113" s="391" t="s">
        <v>97</v>
      </c>
      <c r="D113" s="392">
        <v>1.98</v>
      </c>
      <c r="E113" s="392">
        <v>0.36</v>
      </c>
      <c r="F113" s="392">
        <v>10.8</v>
      </c>
      <c r="G113" s="392">
        <v>54.3</v>
      </c>
      <c r="H113" s="392">
        <v>5.3999999999999999E-2</v>
      </c>
      <c r="I113" s="392">
        <v>2.4E-2</v>
      </c>
      <c r="J113" s="392">
        <v>0</v>
      </c>
      <c r="K113" s="229">
        <v>0</v>
      </c>
      <c r="L113" s="229">
        <v>0</v>
      </c>
      <c r="M113" s="229">
        <v>0</v>
      </c>
      <c r="N113" s="229">
        <v>0</v>
      </c>
      <c r="O113" s="229">
        <v>0</v>
      </c>
      <c r="P113" s="229">
        <v>0</v>
      </c>
      <c r="Q113" s="229">
        <v>0</v>
      </c>
      <c r="R113" s="231">
        <v>0</v>
      </c>
    </row>
    <row r="114" spans="1:18" ht="16.5" thickBot="1">
      <c r="A114" s="741" t="s">
        <v>98</v>
      </c>
      <c r="B114" s="742"/>
      <c r="C114" s="733">
        <v>770</v>
      </c>
      <c r="D114" s="393">
        <f>SUM(D85,D87,E95,D101,D106,D110,D112,)</f>
        <v>31.873999999999999</v>
      </c>
      <c r="E114" s="393">
        <f>SUM(E85,E87,D95,E101,E106,E110,E112,)</f>
        <v>26.521999999999998</v>
      </c>
      <c r="F114" s="393">
        <f t="shared" ref="F114:R114" si="28">SUM(F85,F87,F95,F101,F106,F110,F112,)</f>
        <v>82.486000000000004</v>
      </c>
      <c r="G114" s="393">
        <f t="shared" si="28"/>
        <v>671.79</v>
      </c>
      <c r="H114" s="393">
        <f t="shared" si="28"/>
        <v>0.48200000000000004</v>
      </c>
      <c r="I114" s="393">
        <f t="shared" si="28"/>
        <v>1.6430000000000002</v>
      </c>
      <c r="J114" s="393">
        <f t="shared" si="28"/>
        <v>85.742999999999995</v>
      </c>
      <c r="K114" s="393">
        <f t="shared" si="28"/>
        <v>0.32200000000000006</v>
      </c>
      <c r="L114" s="393">
        <f t="shared" si="28"/>
        <v>1.879</v>
      </c>
      <c r="M114" s="393">
        <f t="shared" si="28"/>
        <v>169.34300000000002</v>
      </c>
      <c r="N114" s="393">
        <f t="shared" si="28"/>
        <v>0.124</v>
      </c>
      <c r="O114" s="393">
        <f t="shared" si="28"/>
        <v>117.91</v>
      </c>
      <c r="P114" s="393">
        <f t="shared" si="28"/>
        <v>2.4E-2</v>
      </c>
      <c r="Q114" s="393">
        <f t="shared" si="28"/>
        <v>459.84100000000007</v>
      </c>
      <c r="R114" s="394">
        <f t="shared" si="28"/>
        <v>4.7089999999999996</v>
      </c>
    </row>
    <row r="115" spans="1:18" ht="19.5" thickBot="1">
      <c r="A115" s="756" t="s">
        <v>99</v>
      </c>
      <c r="B115" s="757"/>
      <c r="C115" s="758"/>
      <c r="D115" s="395">
        <f t="shared" ref="D115:I115" si="29">SUM(D83,D114,)</f>
        <v>51.944000000000003</v>
      </c>
      <c r="E115" s="395">
        <f t="shared" si="29"/>
        <v>53.631999999999998</v>
      </c>
      <c r="F115" s="395">
        <f t="shared" si="29"/>
        <v>148.43400000000003</v>
      </c>
      <c r="G115" s="395">
        <f t="shared" si="29"/>
        <v>1279.4000000000001</v>
      </c>
      <c r="H115" s="395">
        <f t="shared" si="29"/>
        <v>0.71900000000000008</v>
      </c>
      <c r="I115" s="395">
        <f t="shared" si="29"/>
        <v>2.3160000000000003</v>
      </c>
      <c r="J115" s="395">
        <f t="shared" ref="J115:R115" si="30">SUM(J114,J83,)</f>
        <v>100.217</v>
      </c>
      <c r="K115" s="395">
        <f t="shared" si="30"/>
        <v>1.2610000000000001</v>
      </c>
      <c r="L115" s="395">
        <f t="shared" si="30"/>
        <v>3.5720000000000001</v>
      </c>
      <c r="M115" s="395">
        <f t="shared" si="30"/>
        <v>396.57900000000001</v>
      </c>
      <c r="N115" s="395">
        <f t="shared" si="30"/>
        <v>0.154</v>
      </c>
      <c r="O115" s="395">
        <f t="shared" si="30"/>
        <v>216.09899999999999</v>
      </c>
      <c r="P115" s="395">
        <f t="shared" si="30"/>
        <v>5.7000000000000002E-2</v>
      </c>
      <c r="Q115" s="395">
        <f t="shared" si="30"/>
        <v>819.529</v>
      </c>
      <c r="R115" s="396">
        <f t="shared" si="30"/>
        <v>9.5180000000000007</v>
      </c>
    </row>
    <row r="116" spans="1:18" ht="18.75">
      <c r="A116" s="433"/>
      <c r="B116" s="433"/>
      <c r="C116" s="433"/>
      <c r="D116" s="435"/>
      <c r="E116" s="435"/>
      <c r="F116" s="435"/>
      <c r="G116" s="435"/>
      <c r="H116" s="435"/>
      <c r="I116" s="435"/>
      <c r="J116" s="435"/>
      <c r="K116" s="435"/>
      <c r="L116" s="435"/>
      <c r="M116" s="435"/>
      <c r="N116" s="435"/>
      <c r="O116" s="435"/>
      <c r="P116" s="435"/>
      <c r="Q116" s="435"/>
      <c r="R116" s="435"/>
    </row>
    <row r="117" spans="1:18" ht="18.75">
      <c r="A117" s="433"/>
      <c r="B117" s="433"/>
      <c r="C117" s="433"/>
      <c r="D117" s="435"/>
      <c r="E117" s="435"/>
      <c r="F117" s="435"/>
      <c r="G117" s="435"/>
      <c r="H117" s="435"/>
      <c r="I117" s="435"/>
      <c r="J117" s="435"/>
      <c r="K117" s="435"/>
      <c r="L117" s="435"/>
      <c r="M117" s="435"/>
      <c r="N117" s="435"/>
      <c r="O117" s="435"/>
      <c r="P117" s="435"/>
      <c r="Q117" s="435"/>
      <c r="R117" s="435"/>
    </row>
    <row r="118" spans="1:18" ht="18.75">
      <c r="A118" s="433"/>
      <c r="B118" s="433"/>
      <c r="C118" s="433"/>
      <c r="D118" s="435"/>
      <c r="E118" s="435"/>
      <c r="F118" s="435"/>
      <c r="G118" s="435"/>
      <c r="H118" s="435"/>
      <c r="I118" s="435"/>
      <c r="J118" s="435"/>
      <c r="K118" s="435"/>
      <c r="L118" s="435"/>
      <c r="M118" s="435"/>
      <c r="N118" s="435"/>
      <c r="O118" s="435"/>
      <c r="P118" s="435"/>
      <c r="Q118" s="435"/>
      <c r="R118" s="435"/>
    </row>
    <row r="119" spans="1:18" ht="15.75" thickBot="1">
      <c r="A119" s="768" t="s">
        <v>161</v>
      </c>
      <c r="B119" s="768"/>
      <c r="C119" s="768"/>
      <c r="D119" s="768"/>
      <c r="E119" s="768"/>
      <c r="F119" s="768"/>
      <c r="G119" s="768"/>
      <c r="H119" s="768"/>
      <c r="I119" s="768"/>
      <c r="J119" s="768"/>
      <c r="K119" s="768"/>
      <c r="L119" s="768"/>
      <c r="M119" s="768"/>
      <c r="N119" s="768"/>
      <c r="O119" s="768"/>
      <c r="P119" s="768"/>
      <c r="Q119" s="768"/>
      <c r="R119" s="768"/>
    </row>
    <row r="120" spans="1:18">
      <c r="A120" s="759" t="s">
        <v>1</v>
      </c>
      <c r="B120" s="769" t="s">
        <v>2</v>
      </c>
      <c r="C120" s="771" t="s">
        <v>3</v>
      </c>
      <c r="D120" s="744" t="s">
        <v>4</v>
      </c>
      <c r="E120" s="745"/>
      <c r="F120" s="746"/>
      <c r="G120" s="773" t="s">
        <v>5</v>
      </c>
      <c r="H120" s="744" t="s">
        <v>6</v>
      </c>
      <c r="I120" s="745"/>
      <c r="J120" s="745"/>
      <c r="K120" s="745"/>
      <c r="L120" s="746"/>
      <c r="M120" s="744" t="s">
        <v>7</v>
      </c>
      <c r="N120" s="745"/>
      <c r="O120" s="745"/>
      <c r="P120" s="745"/>
      <c r="Q120" s="745"/>
      <c r="R120" s="747"/>
    </row>
    <row r="121" spans="1:18" ht="29.25" thickBot="1">
      <c r="A121" s="760"/>
      <c r="B121" s="770"/>
      <c r="C121" s="772"/>
      <c r="D121" s="222" t="s">
        <v>8</v>
      </c>
      <c r="E121" s="222" t="s">
        <v>9</v>
      </c>
      <c r="F121" s="222" t="s">
        <v>10</v>
      </c>
      <c r="G121" s="774"/>
      <c r="H121" s="222" t="s">
        <v>11</v>
      </c>
      <c r="I121" s="222" t="s">
        <v>12</v>
      </c>
      <c r="J121" s="222" t="s">
        <v>13</v>
      </c>
      <c r="K121" s="222" t="s">
        <v>14</v>
      </c>
      <c r="L121" s="222" t="s">
        <v>15</v>
      </c>
      <c r="M121" s="222" t="s">
        <v>16</v>
      </c>
      <c r="N121" s="223" t="s">
        <v>17</v>
      </c>
      <c r="O121" s="223" t="s">
        <v>18</v>
      </c>
      <c r="P121" s="223" t="s">
        <v>19</v>
      </c>
      <c r="Q121" s="223" t="s">
        <v>20</v>
      </c>
      <c r="R121" s="224" t="s">
        <v>21</v>
      </c>
    </row>
    <row r="122" spans="1:18" ht="15.75" thickBot="1">
      <c r="A122" s="753" t="s">
        <v>22</v>
      </c>
      <c r="B122" s="754"/>
      <c r="C122" s="754"/>
      <c r="D122" s="754"/>
      <c r="E122" s="754"/>
      <c r="F122" s="754"/>
      <c r="G122" s="754"/>
      <c r="H122" s="754"/>
      <c r="I122" s="754"/>
      <c r="J122" s="754"/>
      <c r="K122" s="754"/>
      <c r="L122" s="754"/>
      <c r="M122" s="754"/>
      <c r="N122" s="754"/>
      <c r="O122" s="754"/>
      <c r="P122" s="754"/>
      <c r="Q122" s="754"/>
      <c r="R122" s="755"/>
    </row>
    <row r="123" spans="1:18" ht="42.75">
      <c r="A123" s="200">
        <v>66</v>
      </c>
      <c r="B123" s="624" t="s">
        <v>23</v>
      </c>
      <c r="C123" s="201" t="s">
        <v>24</v>
      </c>
      <c r="D123" s="225">
        <f>SUM(D124:D130)</f>
        <v>6.33</v>
      </c>
      <c r="E123" s="225">
        <f>SUM(E124:E130)</f>
        <v>9.08</v>
      </c>
      <c r="F123" s="225">
        <f t="shared" ref="F123:R123" si="31">SUM(F124:F130)</f>
        <v>26.020000000000003</v>
      </c>
      <c r="G123" s="225">
        <f t="shared" si="31"/>
        <v>212.40000000000003</v>
      </c>
      <c r="H123" s="225">
        <f t="shared" si="31"/>
        <v>0.15900000000000003</v>
      </c>
      <c r="I123" s="225">
        <f t="shared" si="31"/>
        <v>0.24700000000000003</v>
      </c>
      <c r="J123" s="225">
        <f t="shared" si="31"/>
        <v>1.95</v>
      </c>
      <c r="K123" s="226">
        <f t="shared" si="31"/>
        <v>0.06</v>
      </c>
      <c r="L123" s="226">
        <f t="shared" si="31"/>
        <v>0.13</v>
      </c>
      <c r="M123" s="226">
        <f t="shared" si="31"/>
        <v>185.12</v>
      </c>
      <c r="N123" s="226">
        <f t="shared" si="31"/>
        <v>1.2999999999999999E-2</v>
      </c>
      <c r="O123" s="226">
        <f t="shared" si="31"/>
        <v>34.33</v>
      </c>
      <c r="P123" s="226">
        <f t="shared" si="31"/>
        <v>4.0000000000000001E-3</v>
      </c>
      <c r="Q123" s="226">
        <f t="shared" si="31"/>
        <v>175.10000000000002</v>
      </c>
      <c r="R123" s="227">
        <f t="shared" si="31"/>
        <v>0.49</v>
      </c>
    </row>
    <row r="124" spans="1:18">
      <c r="A124" s="204"/>
      <c r="B124" s="64" t="s">
        <v>25</v>
      </c>
      <c r="C124" s="205" t="s">
        <v>26</v>
      </c>
      <c r="D124" s="195">
        <v>0.08</v>
      </c>
      <c r="E124" s="195">
        <v>3.69</v>
      </c>
      <c r="F124" s="195">
        <v>0.1</v>
      </c>
      <c r="G124" s="195">
        <v>33.96</v>
      </c>
      <c r="H124" s="228">
        <v>1E-3</v>
      </c>
      <c r="I124" s="228">
        <v>7.0000000000000001E-3</v>
      </c>
      <c r="J124" s="195">
        <v>0</v>
      </c>
      <c r="K124" s="229">
        <v>2.7E-2</v>
      </c>
      <c r="L124" s="229">
        <v>0.06</v>
      </c>
      <c r="M124" s="229">
        <v>1.44</v>
      </c>
      <c r="N124" s="230">
        <v>0</v>
      </c>
      <c r="O124" s="230">
        <v>0.03</v>
      </c>
      <c r="P124" s="230">
        <v>0</v>
      </c>
      <c r="Q124" s="230">
        <v>1.8</v>
      </c>
      <c r="R124" s="231">
        <v>1.2E-2</v>
      </c>
    </row>
    <row r="125" spans="1:18">
      <c r="A125" s="204"/>
      <c r="B125" s="64" t="s">
        <v>27</v>
      </c>
      <c r="C125" s="205" t="s">
        <v>28</v>
      </c>
      <c r="D125" s="195">
        <v>4.3499999999999996</v>
      </c>
      <c r="E125" s="195">
        <v>4.8</v>
      </c>
      <c r="F125" s="195">
        <v>7.05</v>
      </c>
      <c r="G125" s="195">
        <v>90</v>
      </c>
      <c r="H125" s="228">
        <v>0.06</v>
      </c>
      <c r="I125" s="228">
        <v>0.22500000000000001</v>
      </c>
      <c r="J125" s="195">
        <v>1.95</v>
      </c>
      <c r="K125" s="229">
        <v>3.3000000000000002E-2</v>
      </c>
      <c r="L125" s="229">
        <v>0</v>
      </c>
      <c r="M125" s="229">
        <v>180</v>
      </c>
      <c r="N125" s="230">
        <v>1.2999999999999999E-2</v>
      </c>
      <c r="O125" s="230">
        <v>21</v>
      </c>
      <c r="P125" s="230">
        <v>3.0000000000000001E-3</v>
      </c>
      <c r="Q125" s="230">
        <v>135</v>
      </c>
      <c r="R125" s="231">
        <v>0.09</v>
      </c>
    </row>
    <row r="126" spans="1:18">
      <c r="A126" s="204"/>
      <c r="B126" s="64" t="s">
        <v>29</v>
      </c>
      <c r="C126" s="205" t="s">
        <v>30</v>
      </c>
      <c r="D126" s="195">
        <v>0</v>
      </c>
      <c r="E126" s="195">
        <v>0</v>
      </c>
      <c r="F126" s="195">
        <v>0</v>
      </c>
      <c r="G126" s="195">
        <v>0</v>
      </c>
      <c r="H126" s="228">
        <v>1E-3</v>
      </c>
      <c r="I126" s="228">
        <v>1E-3</v>
      </c>
      <c r="J126" s="195">
        <v>0</v>
      </c>
      <c r="K126" s="229">
        <v>0</v>
      </c>
      <c r="L126" s="229">
        <v>0</v>
      </c>
      <c r="M126" s="229">
        <v>0</v>
      </c>
      <c r="N126" s="230">
        <v>0</v>
      </c>
      <c r="O126" s="230">
        <v>0</v>
      </c>
      <c r="P126" s="230">
        <v>0</v>
      </c>
      <c r="Q126" s="230">
        <v>0</v>
      </c>
      <c r="R126" s="231">
        <v>0</v>
      </c>
    </row>
    <row r="127" spans="1:18">
      <c r="A127" s="204"/>
      <c r="B127" s="64" t="s">
        <v>31</v>
      </c>
      <c r="C127" s="205" t="s">
        <v>32</v>
      </c>
      <c r="D127" s="195">
        <v>0</v>
      </c>
      <c r="E127" s="195">
        <v>0</v>
      </c>
      <c r="F127" s="195">
        <v>0</v>
      </c>
      <c r="G127" s="195">
        <v>0</v>
      </c>
      <c r="H127" s="228">
        <v>0</v>
      </c>
      <c r="I127" s="228">
        <v>0</v>
      </c>
      <c r="J127" s="195">
        <v>0</v>
      </c>
      <c r="K127" s="229">
        <v>0</v>
      </c>
      <c r="L127" s="229">
        <v>0</v>
      </c>
      <c r="M127" s="229">
        <v>0</v>
      </c>
      <c r="N127" s="230">
        <v>0</v>
      </c>
      <c r="O127" s="230">
        <v>0</v>
      </c>
      <c r="P127" s="230">
        <v>0</v>
      </c>
      <c r="Q127" s="230">
        <v>0</v>
      </c>
      <c r="R127" s="231">
        <v>0</v>
      </c>
    </row>
    <row r="128" spans="1:18" ht="19.5" customHeight="1">
      <c r="A128" s="204"/>
      <c r="B128" s="64" t="s">
        <v>33</v>
      </c>
      <c r="C128" s="205" t="s">
        <v>26</v>
      </c>
      <c r="D128" s="195">
        <v>0</v>
      </c>
      <c r="E128" s="195">
        <v>0</v>
      </c>
      <c r="F128" s="195">
        <v>5.99</v>
      </c>
      <c r="G128" s="195">
        <v>23.94</v>
      </c>
      <c r="H128" s="228">
        <v>0</v>
      </c>
      <c r="I128" s="228">
        <v>0</v>
      </c>
      <c r="J128" s="195">
        <v>0</v>
      </c>
      <c r="K128" s="229">
        <v>0</v>
      </c>
      <c r="L128" s="229">
        <v>0</v>
      </c>
      <c r="M128" s="229">
        <v>0.18</v>
      </c>
      <c r="N128" s="230">
        <v>0</v>
      </c>
      <c r="O128" s="230">
        <v>0</v>
      </c>
      <c r="P128" s="230">
        <v>0</v>
      </c>
      <c r="Q128" s="230">
        <v>0</v>
      </c>
      <c r="R128" s="231">
        <v>1.7999999999999999E-2</v>
      </c>
    </row>
    <row r="129" spans="1:18">
      <c r="A129" s="204"/>
      <c r="B129" s="64" t="s">
        <v>34</v>
      </c>
      <c r="C129" s="205" t="s">
        <v>35</v>
      </c>
      <c r="D129" s="195">
        <v>0.75</v>
      </c>
      <c r="E129" s="195">
        <v>0.26</v>
      </c>
      <c r="F129" s="195">
        <v>6.23</v>
      </c>
      <c r="G129" s="195">
        <v>30.3</v>
      </c>
      <c r="H129" s="228">
        <v>8.4000000000000005E-2</v>
      </c>
      <c r="I129" s="228">
        <v>8.0000000000000002E-3</v>
      </c>
      <c r="J129" s="195">
        <v>0</v>
      </c>
      <c r="K129" s="229">
        <v>0</v>
      </c>
      <c r="L129" s="229">
        <v>0.04</v>
      </c>
      <c r="M129" s="229">
        <v>0.8</v>
      </c>
      <c r="N129" s="230">
        <v>0</v>
      </c>
      <c r="O129" s="230">
        <v>5</v>
      </c>
      <c r="P129" s="230">
        <v>1E-3</v>
      </c>
      <c r="Q129" s="230">
        <v>15</v>
      </c>
      <c r="R129" s="231">
        <v>0.1</v>
      </c>
    </row>
    <row r="130" spans="1:18">
      <c r="A130" s="204"/>
      <c r="B130" s="64" t="s">
        <v>36</v>
      </c>
      <c r="C130" s="205" t="s">
        <v>35</v>
      </c>
      <c r="D130" s="195">
        <v>1.1499999999999999</v>
      </c>
      <c r="E130" s="195">
        <v>0.33</v>
      </c>
      <c r="F130" s="195">
        <v>6.65</v>
      </c>
      <c r="G130" s="195">
        <v>34.200000000000003</v>
      </c>
      <c r="H130" s="228">
        <v>1.2999999999999999E-2</v>
      </c>
      <c r="I130" s="228">
        <v>6.0000000000000001E-3</v>
      </c>
      <c r="J130" s="195">
        <v>0</v>
      </c>
      <c r="K130" s="229">
        <v>0</v>
      </c>
      <c r="L130" s="229">
        <v>0.03</v>
      </c>
      <c r="M130" s="229">
        <v>2.7</v>
      </c>
      <c r="N130" s="230">
        <v>0</v>
      </c>
      <c r="O130" s="230">
        <v>8.3000000000000007</v>
      </c>
      <c r="P130" s="230">
        <v>0</v>
      </c>
      <c r="Q130" s="230">
        <v>23.3</v>
      </c>
      <c r="R130" s="231">
        <v>0.27</v>
      </c>
    </row>
    <row r="131" spans="1:18" ht="15.75">
      <c r="A131" s="193">
        <v>397</v>
      </c>
      <c r="B131" s="213" t="s">
        <v>37</v>
      </c>
      <c r="C131" s="232" t="s">
        <v>24</v>
      </c>
      <c r="D131" s="233">
        <f>SUM(D132:D135)</f>
        <v>4.21</v>
      </c>
      <c r="E131" s="233">
        <f>SUM(E132:E135)</f>
        <v>4.6100000000000003</v>
      </c>
      <c r="F131" s="233">
        <f t="shared" ref="F131:R131" si="32">SUM(F132:F135)</f>
        <v>17.07</v>
      </c>
      <c r="G131" s="233">
        <f t="shared" si="32"/>
        <v>125.56</v>
      </c>
      <c r="H131" s="233">
        <f t="shared" si="32"/>
        <v>4.3999999999999997E-2</v>
      </c>
      <c r="I131" s="233">
        <f t="shared" si="32"/>
        <v>0.158</v>
      </c>
      <c r="J131" s="233">
        <f t="shared" si="32"/>
        <v>0.73299999999999998</v>
      </c>
      <c r="K131" s="226">
        <f t="shared" si="32"/>
        <v>2.7E-2</v>
      </c>
      <c r="L131" s="226">
        <f t="shared" si="32"/>
        <v>7.0000000000000001E-3</v>
      </c>
      <c r="M131" s="226">
        <f t="shared" si="32"/>
        <v>32.504000000000005</v>
      </c>
      <c r="N131" s="226">
        <f t="shared" si="32"/>
        <v>1.0999999999999999E-2</v>
      </c>
      <c r="O131" s="226">
        <f t="shared" si="32"/>
        <v>26.545000000000002</v>
      </c>
      <c r="P131" s="226">
        <f t="shared" si="32"/>
        <v>2E-3</v>
      </c>
      <c r="Q131" s="226">
        <f t="shared" si="32"/>
        <v>124.53999999999999</v>
      </c>
      <c r="R131" s="227">
        <f t="shared" si="32"/>
        <v>0.76100000000000001</v>
      </c>
    </row>
    <row r="132" spans="1:18" ht="15.75" customHeight="1">
      <c r="A132" s="234"/>
      <c r="B132" s="64" t="s">
        <v>38</v>
      </c>
      <c r="C132" s="194" t="s">
        <v>39</v>
      </c>
      <c r="D132" s="195">
        <v>0</v>
      </c>
      <c r="E132" s="195">
        <v>0</v>
      </c>
      <c r="F132" s="195">
        <v>0</v>
      </c>
      <c r="G132" s="195">
        <v>0</v>
      </c>
      <c r="H132" s="235">
        <v>0</v>
      </c>
      <c r="I132" s="235">
        <v>0</v>
      </c>
      <c r="J132" s="195">
        <v>0</v>
      </c>
      <c r="K132" s="229">
        <v>0</v>
      </c>
      <c r="L132" s="229">
        <v>0</v>
      </c>
      <c r="M132" s="229">
        <v>0</v>
      </c>
      <c r="N132" s="230">
        <v>0</v>
      </c>
      <c r="O132" s="230">
        <v>0</v>
      </c>
      <c r="P132" s="230">
        <v>0</v>
      </c>
      <c r="Q132" s="230">
        <v>0</v>
      </c>
      <c r="R132" s="231">
        <v>0</v>
      </c>
    </row>
    <row r="133" spans="1:18" ht="15" customHeight="1">
      <c r="A133" s="234"/>
      <c r="B133" s="64" t="s">
        <v>40</v>
      </c>
      <c r="C133" s="194" t="s">
        <v>41</v>
      </c>
      <c r="D133" s="195">
        <v>0.54</v>
      </c>
      <c r="E133" s="195">
        <v>0.33</v>
      </c>
      <c r="F133" s="195">
        <v>0.23</v>
      </c>
      <c r="G133" s="195">
        <v>6.42</v>
      </c>
      <c r="H133" s="235">
        <v>0.04</v>
      </c>
      <c r="I133" s="235">
        <v>0.15</v>
      </c>
      <c r="J133" s="195">
        <v>0</v>
      </c>
      <c r="K133" s="229">
        <v>0</v>
      </c>
      <c r="L133" s="229">
        <v>7.0000000000000001E-3</v>
      </c>
      <c r="M133" s="229">
        <v>2.84</v>
      </c>
      <c r="N133" s="230">
        <v>0</v>
      </c>
      <c r="O133" s="230">
        <v>9.4350000000000005</v>
      </c>
      <c r="P133" s="230">
        <v>0</v>
      </c>
      <c r="Q133" s="230">
        <v>14.54</v>
      </c>
      <c r="R133" s="231">
        <v>0.48799999999999999</v>
      </c>
    </row>
    <row r="134" spans="1:18" ht="29.25" customHeight="1">
      <c r="A134" s="234"/>
      <c r="B134" s="64" t="s">
        <v>42</v>
      </c>
      <c r="C134" s="194" t="s">
        <v>43</v>
      </c>
      <c r="D134" s="195">
        <v>3.67</v>
      </c>
      <c r="E134" s="195">
        <v>4.28</v>
      </c>
      <c r="F134" s="195">
        <v>5.74</v>
      </c>
      <c r="G134" s="195">
        <v>77</v>
      </c>
      <c r="H134" s="235">
        <v>0</v>
      </c>
      <c r="I134" s="235">
        <v>0</v>
      </c>
      <c r="J134" s="195">
        <v>0.73299999999999998</v>
      </c>
      <c r="K134" s="229">
        <v>2.7E-2</v>
      </c>
      <c r="L134" s="229">
        <v>0</v>
      </c>
      <c r="M134" s="229">
        <v>29.33</v>
      </c>
      <c r="N134" s="230">
        <v>1.0999999999999999E-2</v>
      </c>
      <c r="O134" s="230">
        <v>17.11</v>
      </c>
      <c r="P134" s="230">
        <v>2E-3</v>
      </c>
      <c r="Q134" s="230">
        <v>110</v>
      </c>
      <c r="R134" s="231">
        <v>0.24</v>
      </c>
    </row>
    <row r="135" spans="1:18" ht="15.75" customHeight="1">
      <c r="A135" s="234"/>
      <c r="B135" s="64" t="s">
        <v>44</v>
      </c>
      <c r="C135" s="194" t="s">
        <v>45</v>
      </c>
      <c r="D135" s="195">
        <v>0</v>
      </c>
      <c r="E135" s="195">
        <v>0</v>
      </c>
      <c r="F135" s="195">
        <v>11.1</v>
      </c>
      <c r="G135" s="195">
        <v>42.14</v>
      </c>
      <c r="H135" s="235">
        <v>4.0000000000000001E-3</v>
      </c>
      <c r="I135" s="235">
        <v>8.0000000000000002E-3</v>
      </c>
      <c r="J135" s="195">
        <v>0</v>
      </c>
      <c r="K135" s="229">
        <v>0</v>
      </c>
      <c r="L135" s="229">
        <v>0</v>
      </c>
      <c r="M135" s="229">
        <v>0.33400000000000002</v>
      </c>
      <c r="N135" s="230">
        <v>0</v>
      </c>
      <c r="O135" s="230">
        <v>0</v>
      </c>
      <c r="P135" s="230">
        <v>0</v>
      </c>
      <c r="Q135" s="230">
        <v>0</v>
      </c>
      <c r="R135" s="231">
        <v>3.3000000000000002E-2</v>
      </c>
    </row>
    <row r="136" spans="1:18">
      <c r="A136" s="134">
        <v>2</v>
      </c>
      <c r="B136" s="625" t="s">
        <v>25</v>
      </c>
      <c r="C136" s="142" t="s">
        <v>46</v>
      </c>
      <c r="D136" s="236">
        <f t="shared" ref="D136:R136" si="33">SUM(D137)</f>
        <v>0.13</v>
      </c>
      <c r="E136" s="236">
        <f t="shared" si="33"/>
        <v>6.15</v>
      </c>
      <c r="F136" s="236">
        <f t="shared" si="33"/>
        <v>0.17</v>
      </c>
      <c r="G136" s="236">
        <f t="shared" si="33"/>
        <v>56.6</v>
      </c>
      <c r="H136" s="236">
        <f t="shared" si="33"/>
        <v>0</v>
      </c>
      <c r="I136" s="236">
        <f t="shared" si="33"/>
        <v>1.2E-2</v>
      </c>
      <c r="J136" s="236">
        <f t="shared" si="33"/>
        <v>0</v>
      </c>
      <c r="K136" s="236">
        <f t="shared" si="33"/>
        <v>4.4999999999999998E-2</v>
      </c>
      <c r="L136" s="236">
        <f t="shared" si="33"/>
        <v>0.1</v>
      </c>
      <c r="M136" s="236">
        <f t="shared" si="33"/>
        <v>2.4</v>
      </c>
      <c r="N136" s="236">
        <f t="shared" si="33"/>
        <v>0</v>
      </c>
      <c r="O136" s="236">
        <f t="shared" si="33"/>
        <v>0.05</v>
      </c>
      <c r="P136" s="236">
        <f t="shared" si="33"/>
        <v>0</v>
      </c>
      <c r="Q136" s="236">
        <f t="shared" si="33"/>
        <v>3</v>
      </c>
      <c r="R136" s="237">
        <f t="shared" si="33"/>
        <v>0.02</v>
      </c>
    </row>
    <row r="137" spans="1:18">
      <c r="A137" s="384"/>
      <c r="B137" s="626" t="s">
        <v>25</v>
      </c>
      <c r="C137" s="145" t="s">
        <v>35</v>
      </c>
      <c r="D137" s="239">
        <v>0.13</v>
      </c>
      <c r="E137" s="239">
        <v>6.15</v>
      </c>
      <c r="F137" s="239">
        <v>0.17</v>
      </c>
      <c r="G137" s="239">
        <v>56.6</v>
      </c>
      <c r="H137" s="239">
        <v>0</v>
      </c>
      <c r="I137" s="239">
        <v>1.2E-2</v>
      </c>
      <c r="J137" s="239">
        <v>0</v>
      </c>
      <c r="K137" s="239">
        <v>4.4999999999999998E-2</v>
      </c>
      <c r="L137" s="239">
        <v>0.1</v>
      </c>
      <c r="M137" s="239">
        <v>2.4</v>
      </c>
      <c r="N137" s="240">
        <v>0</v>
      </c>
      <c r="O137" s="240">
        <v>0.05</v>
      </c>
      <c r="P137" s="240">
        <v>0</v>
      </c>
      <c r="Q137" s="240">
        <v>3</v>
      </c>
      <c r="R137" s="241">
        <v>0.02</v>
      </c>
    </row>
    <row r="138" spans="1:18">
      <c r="A138" s="204">
        <v>10</v>
      </c>
      <c r="B138" s="57" t="s">
        <v>48</v>
      </c>
      <c r="C138" s="242">
        <v>40</v>
      </c>
      <c r="D138" s="243">
        <f>SUM(D139)</f>
        <v>3.16</v>
      </c>
      <c r="E138" s="243">
        <f t="shared" ref="E138:I138" si="34">SUM(E139)</f>
        <v>0.4</v>
      </c>
      <c r="F138" s="243">
        <f t="shared" si="34"/>
        <v>19.32</v>
      </c>
      <c r="G138" s="243">
        <f t="shared" si="34"/>
        <v>94</v>
      </c>
      <c r="H138" s="243">
        <f t="shared" si="34"/>
        <v>6.4000000000000001E-2</v>
      </c>
      <c r="I138" s="243">
        <f t="shared" si="34"/>
        <v>2.4E-2</v>
      </c>
      <c r="J138" s="243">
        <f>SUM(J139)</f>
        <v>0</v>
      </c>
      <c r="K138" s="243">
        <f t="shared" ref="K138:Q138" si="35">SUM(K139)</f>
        <v>0</v>
      </c>
      <c r="L138" s="243">
        <f t="shared" si="35"/>
        <v>0.52</v>
      </c>
      <c r="M138" s="243">
        <f t="shared" si="35"/>
        <v>9.1999999999999993</v>
      </c>
      <c r="N138" s="243">
        <f t="shared" si="35"/>
        <v>1E-3</v>
      </c>
      <c r="O138" s="243">
        <f t="shared" si="35"/>
        <v>13.2</v>
      </c>
      <c r="P138" s="243">
        <f t="shared" si="35"/>
        <v>2E-3</v>
      </c>
      <c r="Q138" s="243">
        <f t="shared" si="35"/>
        <v>34.799999999999997</v>
      </c>
      <c r="R138" s="244">
        <f>SUM(R139)</f>
        <v>0.8</v>
      </c>
    </row>
    <row r="139" spans="1:18">
      <c r="A139" s="245"/>
      <c r="B139" s="627" t="s">
        <v>48</v>
      </c>
      <c r="C139" s="99" t="s">
        <v>49</v>
      </c>
      <c r="D139" s="246">
        <v>3.16</v>
      </c>
      <c r="E139" s="246">
        <v>0.4</v>
      </c>
      <c r="F139" s="246">
        <v>19.32</v>
      </c>
      <c r="G139" s="246">
        <v>94</v>
      </c>
      <c r="H139" s="246">
        <v>6.4000000000000001E-2</v>
      </c>
      <c r="I139" s="246">
        <v>2.4E-2</v>
      </c>
      <c r="J139" s="246">
        <v>0</v>
      </c>
      <c r="K139" s="246">
        <v>0</v>
      </c>
      <c r="L139" s="246">
        <v>0.52</v>
      </c>
      <c r="M139" s="246">
        <v>9.1999999999999993</v>
      </c>
      <c r="N139" s="247">
        <v>1E-3</v>
      </c>
      <c r="O139" s="247">
        <v>13.2</v>
      </c>
      <c r="P139" s="247">
        <v>2E-3</v>
      </c>
      <c r="Q139" s="247">
        <v>34.799999999999997</v>
      </c>
      <c r="R139" s="248">
        <v>0.8</v>
      </c>
    </row>
    <row r="140" spans="1:18">
      <c r="A140" s="249">
        <v>140</v>
      </c>
      <c r="B140" s="625" t="s">
        <v>50</v>
      </c>
      <c r="C140" s="142" t="s">
        <v>51</v>
      </c>
      <c r="D140" s="236">
        <f t="shared" ref="D140:R140" si="36">SUM(D141)</f>
        <v>0.4</v>
      </c>
      <c r="E140" s="236">
        <f t="shared" si="36"/>
        <v>0.3</v>
      </c>
      <c r="F140" s="236">
        <f t="shared" si="36"/>
        <v>9.5</v>
      </c>
      <c r="G140" s="236">
        <f t="shared" si="36"/>
        <v>42</v>
      </c>
      <c r="H140" s="250">
        <f t="shared" si="36"/>
        <v>0.02</v>
      </c>
      <c r="I140" s="250">
        <f t="shared" si="36"/>
        <v>0.03</v>
      </c>
      <c r="J140" s="236">
        <f t="shared" si="36"/>
        <v>5</v>
      </c>
      <c r="K140" s="236">
        <f t="shared" si="36"/>
        <v>2E-3</v>
      </c>
      <c r="L140" s="236">
        <f t="shared" si="36"/>
        <v>0.4</v>
      </c>
      <c r="M140" s="236">
        <f t="shared" si="36"/>
        <v>19</v>
      </c>
      <c r="N140" s="236">
        <f t="shared" si="36"/>
        <v>1E-3</v>
      </c>
      <c r="O140" s="236">
        <f t="shared" si="36"/>
        <v>12</v>
      </c>
      <c r="P140" s="236">
        <f t="shared" si="36"/>
        <v>0</v>
      </c>
      <c r="Q140" s="236">
        <f t="shared" si="36"/>
        <v>16</v>
      </c>
      <c r="R140" s="236">
        <f t="shared" si="36"/>
        <v>2.2999999999999998</v>
      </c>
    </row>
    <row r="141" spans="1:18" ht="15.75" thickBot="1">
      <c r="A141" s="249"/>
      <c r="B141" s="626" t="s">
        <v>52</v>
      </c>
      <c r="C141" s="251" t="s">
        <v>53</v>
      </c>
      <c r="D141" s="239">
        <v>0.4</v>
      </c>
      <c r="E141" s="239">
        <v>0.3</v>
      </c>
      <c r="F141" s="239">
        <v>9.5</v>
      </c>
      <c r="G141" s="239">
        <v>42</v>
      </c>
      <c r="H141" s="252">
        <v>0.02</v>
      </c>
      <c r="I141" s="252">
        <v>0.03</v>
      </c>
      <c r="J141" s="239">
        <v>5</v>
      </c>
      <c r="K141" s="239">
        <v>2E-3</v>
      </c>
      <c r="L141" s="239">
        <v>0.4</v>
      </c>
      <c r="M141" s="252">
        <v>19</v>
      </c>
      <c r="N141" s="253">
        <v>1E-3</v>
      </c>
      <c r="O141" s="253">
        <v>12</v>
      </c>
      <c r="P141" s="253">
        <v>0</v>
      </c>
      <c r="Q141" s="253">
        <v>16</v>
      </c>
      <c r="R141" s="254">
        <v>2.2999999999999998</v>
      </c>
    </row>
    <row r="142" spans="1:18" ht="16.5" thickBot="1">
      <c r="A142" s="741" t="s">
        <v>54</v>
      </c>
      <c r="B142" s="742"/>
      <c r="C142" s="733">
        <v>550</v>
      </c>
      <c r="D142" s="255">
        <f>SUM(D123,D131,D136,D138,D140,)</f>
        <v>14.23</v>
      </c>
      <c r="E142" s="255">
        <f t="shared" ref="E142:R142" si="37">SUM(E123,E131,E136,E138,E140,)</f>
        <v>20.540000000000003</v>
      </c>
      <c r="F142" s="255">
        <f t="shared" si="37"/>
        <v>72.080000000000013</v>
      </c>
      <c r="G142" s="255">
        <f t="shared" si="37"/>
        <v>530.56000000000006</v>
      </c>
      <c r="H142" s="255">
        <f t="shared" si="37"/>
        <v>0.28700000000000003</v>
      </c>
      <c r="I142" s="255">
        <f t="shared" si="37"/>
        <v>0.47100000000000009</v>
      </c>
      <c r="J142" s="255">
        <f t="shared" si="37"/>
        <v>7.6829999999999998</v>
      </c>
      <c r="K142" s="255">
        <f t="shared" si="37"/>
        <v>0.13400000000000001</v>
      </c>
      <c r="L142" s="255">
        <f t="shared" si="37"/>
        <v>1.157</v>
      </c>
      <c r="M142" s="256">
        <f t="shared" si="37"/>
        <v>248.22400000000002</v>
      </c>
      <c r="N142" s="255">
        <f t="shared" si="37"/>
        <v>2.6000000000000002E-2</v>
      </c>
      <c r="O142" s="255">
        <f t="shared" si="37"/>
        <v>86.125</v>
      </c>
      <c r="P142" s="255">
        <f t="shared" si="37"/>
        <v>8.0000000000000002E-3</v>
      </c>
      <c r="Q142" s="255">
        <f t="shared" si="37"/>
        <v>353.44</v>
      </c>
      <c r="R142" s="255">
        <f t="shared" si="37"/>
        <v>4.3709999999999996</v>
      </c>
    </row>
    <row r="143" spans="1:18" ht="15.75" thickBot="1">
      <c r="A143" s="753" t="s">
        <v>55</v>
      </c>
      <c r="B143" s="754"/>
      <c r="C143" s="754"/>
      <c r="D143" s="754"/>
      <c r="E143" s="754"/>
      <c r="F143" s="754"/>
      <c r="G143" s="754"/>
      <c r="H143" s="754"/>
      <c r="I143" s="754"/>
      <c r="J143" s="754"/>
      <c r="K143" s="754"/>
      <c r="L143" s="754"/>
      <c r="M143" s="754"/>
      <c r="N143" s="754"/>
      <c r="O143" s="754"/>
      <c r="P143" s="754"/>
      <c r="Q143" s="754"/>
      <c r="R143" s="755"/>
    </row>
    <row r="144" spans="1:18" ht="28.5">
      <c r="A144" s="200">
        <v>58</v>
      </c>
      <c r="B144" s="624" t="s">
        <v>56</v>
      </c>
      <c r="C144" s="257" t="s">
        <v>175</v>
      </c>
      <c r="D144" s="258">
        <f>SUM(D145:D148)</f>
        <v>3.09</v>
      </c>
      <c r="E144" s="258">
        <f t="shared" ref="E144:R144" si="38">SUM(E145:E148)</f>
        <v>5.43</v>
      </c>
      <c r="F144" s="258">
        <f t="shared" si="38"/>
        <v>4.6900000000000004</v>
      </c>
      <c r="G144" s="258">
        <f t="shared" si="38"/>
        <v>79.83</v>
      </c>
      <c r="H144" s="258">
        <f t="shared" si="38"/>
        <v>1.6E-2</v>
      </c>
      <c r="I144" s="258">
        <f t="shared" si="38"/>
        <v>4.9000000000000002E-2</v>
      </c>
      <c r="J144" s="258">
        <f t="shared" si="38"/>
        <v>5.1420000000000003</v>
      </c>
      <c r="K144" s="258">
        <f t="shared" si="38"/>
        <v>2.7E-2</v>
      </c>
      <c r="L144" s="258">
        <f t="shared" si="38"/>
        <v>0.371</v>
      </c>
      <c r="M144" s="258">
        <f t="shared" si="38"/>
        <v>102.16000000000001</v>
      </c>
      <c r="N144" s="258">
        <f t="shared" si="38"/>
        <v>0</v>
      </c>
      <c r="O144" s="258">
        <f t="shared" si="38"/>
        <v>15.88</v>
      </c>
      <c r="P144" s="258">
        <f t="shared" si="38"/>
        <v>1E-3</v>
      </c>
      <c r="Q144" s="258">
        <f t="shared" si="38"/>
        <v>70.089999999999989</v>
      </c>
      <c r="R144" s="259">
        <f t="shared" si="38"/>
        <v>0.82799999999999996</v>
      </c>
    </row>
    <row r="145" spans="1:18">
      <c r="A145" s="204"/>
      <c r="B145" s="64" t="s">
        <v>57</v>
      </c>
      <c r="C145" s="260" t="s">
        <v>149</v>
      </c>
      <c r="D145" s="261">
        <v>0</v>
      </c>
      <c r="E145" s="261">
        <v>3</v>
      </c>
      <c r="F145" s="261">
        <v>0</v>
      </c>
      <c r="G145" s="261">
        <v>26.97</v>
      </c>
      <c r="H145" s="207">
        <v>0</v>
      </c>
      <c r="I145" s="207">
        <v>0</v>
      </c>
      <c r="J145" s="261">
        <v>0</v>
      </c>
      <c r="K145" s="261">
        <v>0</v>
      </c>
      <c r="L145" s="261">
        <v>0.27600000000000002</v>
      </c>
      <c r="M145" s="207">
        <v>0</v>
      </c>
      <c r="N145" s="208">
        <v>0</v>
      </c>
      <c r="O145" s="208">
        <v>0</v>
      </c>
      <c r="P145" s="208">
        <v>0</v>
      </c>
      <c r="Q145" s="208">
        <v>0</v>
      </c>
      <c r="R145" s="209">
        <v>0</v>
      </c>
    </row>
    <row r="146" spans="1:18" ht="15.75">
      <c r="A146" s="204"/>
      <c r="B146" s="64" t="s">
        <v>59</v>
      </c>
      <c r="C146" s="260" t="s">
        <v>362</v>
      </c>
      <c r="D146" s="261">
        <v>0.73</v>
      </c>
      <c r="E146" s="261">
        <v>0.05</v>
      </c>
      <c r="F146" s="261">
        <v>4.28</v>
      </c>
      <c r="G146" s="261">
        <v>20.41</v>
      </c>
      <c r="H146" s="207">
        <v>0.01</v>
      </c>
      <c r="I146" s="207">
        <v>0.02</v>
      </c>
      <c r="J146" s="261">
        <v>4.8600000000000003</v>
      </c>
      <c r="K146" s="195">
        <v>1E-3</v>
      </c>
      <c r="L146" s="195">
        <v>4.9000000000000002E-2</v>
      </c>
      <c r="M146" s="210">
        <v>18.37</v>
      </c>
      <c r="N146" s="211">
        <v>0</v>
      </c>
      <c r="O146" s="211">
        <v>12.64</v>
      </c>
      <c r="P146" s="211">
        <v>0</v>
      </c>
      <c r="Q146" s="211">
        <v>24.79</v>
      </c>
      <c r="R146" s="212">
        <v>0.7</v>
      </c>
    </row>
    <row r="147" spans="1:18" ht="15.75">
      <c r="A147" s="204"/>
      <c r="B147" s="64" t="s">
        <v>61</v>
      </c>
      <c r="C147" s="260" t="s">
        <v>363</v>
      </c>
      <c r="D147" s="261">
        <v>2.34</v>
      </c>
      <c r="E147" s="261">
        <v>2.38</v>
      </c>
      <c r="F147" s="261">
        <v>0.32</v>
      </c>
      <c r="G147" s="261">
        <v>32</v>
      </c>
      <c r="H147" s="207">
        <v>4.0000000000000001E-3</v>
      </c>
      <c r="I147" s="207">
        <v>2.7E-2</v>
      </c>
      <c r="J147" s="261">
        <v>0.252</v>
      </c>
      <c r="K147" s="195">
        <v>2.5999999999999999E-2</v>
      </c>
      <c r="L147" s="195">
        <v>4.4999999999999998E-2</v>
      </c>
      <c r="M147" s="210">
        <v>79.2</v>
      </c>
      <c r="N147" s="211">
        <v>0</v>
      </c>
      <c r="O147" s="211">
        <v>3.15</v>
      </c>
      <c r="P147" s="211">
        <v>1E-3</v>
      </c>
      <c r="Q147" s="211">
        <v>45</v>
      </c>
      <c r="R147" s="212">
        <v>0.09</v>
      </c>
    </row>
    <row r="148" spans="1:18">
      <c r="A148" s="204"/>
      <c r="B148" s="64" t="s">
        <v>364</v>
      </c>
      <c r="C148" s="260" t="s">
        <v>365</v>
      </c>
      <c r="D148" s="261">
        <v>0.02</v>
      </c>
      <c r="E148" s="261">
        <v>0</v>
      </c>
      <c r="F148" s="261">
        <v>0.09</v>
      </c>
      <c r="G148" s="261">
        <v>0.45</v>
      </c>
      <c r="H148" s="207">
        <v>2E-3</v>
      </c>
      <c r="I148" s="207">
        <v>2E-3</v>
      </c>
      <c r="J148" s="261">
        <v>0.03</v>
      </c>
      <c r="K148" s="261">
        <v>0</v>
      </c>
      <c r="L148" s="261">
        <v>1E-3</v>
      </c>
      <c r="M148" s="207">
        <v>4.59</v>
      </c>
      <c r="N148" s="208">
        <v>0</v>
      </c>
      <c r="O148" s="208">
        <v>0.09</v>
      </c>
      <c r="P148" s="208">
        <v>0</v>
      </c>
      <c r="Q148" s="208">
        <v>0.3</v>
      </c>
      <c r="R148" s="209">
        <v>3.7999999999999999E-2</v>
      </c>
    </row>
    <row r="149" spans="1:18" ht="28.5">
      <c r="A149" s="56" t="s">
        <v>65</v>
      </c>
      <c r="B149" s="57" t="s">
        <v>66</v>
      </c>
      <c r="C149" s="58">
        <v>200</v>
      </c>
      <c r="D149" s="262">
        <f t="shared" ref="D149:R149" si="39">SUM(D150:D155)</f>
        <v>8.9939999999999998</v>
      </c>
      <c r="E149" s="262">
        <f t="shared" si="39"/>
        <v>0.70399999999999996</v>
      </c>
      <c r="F149" s="262">
        <f t="shared" si="39"/>
        <v>18.543999999999997</v>
      </c>
      <c r="G149" s="262">
        <f t="shared" si="39"/>
        <v>115.6</v>
      </c>
      <c r="H149" s="262">
        <f t="shared" si="39"/>
        <v>0.26600000000000001</v>
      </c>
      <c r="I149" s="262">
        <f t="shared" si="39"/>
        <v>0.53</v>
      </c>
      <c r="J149" s="262">
        <f t="shared" si="39"/>
        <v>9.2720000000000002</v>
      </c>
      <c r="K149" s="262">
        <f t="shared" si="39"/>
        <v>0.161</v>
      </c>
      <c r="L149" s="262">
        <f t="shared" si="39"/>
        <v>0.11199999999999999</v>
      </c>
      <c r="M149" s="262">
        <f t="shared" si="39"/>
        <v>48.16</v>
      </c>
      <c r="N149" s="262">
        <f t="shared" si="39"/>
        <v>2E-3</v>
      </c>
      <c r="O149" s="262">
        <f t="shared" si="39"/>
        <v>30.16</v>
      </c>
      <c r="P149" s="262">
        <f t="shared" si="39"/>
        <v>2E-3</v>
      </c>
      <c r="Q149" s="262">
        <f t="shared" si="39"/>
        <v>106.64000000000001</v>
      </c>
      <c r="R149" s="263">
        <f t="shared" si="39"/>
        <v>2.2160000000000002</v>
      </c>
    </row>
    <row r="150" spans="1:18">
      <c r="A150" s="60"/>
      <c r="B150" s="61" t="s">
        <v>67</v>
      </c>
      <c r="C150" s="62" t="s">
        <v>68</v>
      </c>
      <c r="D150" s="264">
        <v>0.8</v>
      </c>
      <c r="E150" s="264">
        <v>0.16</v>
      </c>
      <c r="F150" s="264">
        <v>6.52</v>
      </c>
      <c r="G150" s="264">
        <v>30.8</v>
      </c>
      <c r="H150" s="264">
        <v>4.8000000000000001E-2</v>
      </c>
      <c r="I150" s="264">
        <v>0.28000000000000003</v>
      </c>
      <c r="J150" s="264">
        <v>8</v>
      </c>
      <c r="K150" s="264">
        <v>1E-3</v>
      </c>
      <c r="L150" s="264">
        <v>0.04</v>
      </c>
      <c r="M150" s="264">
        <v>4</v>
      </c>
      <c r="N150" s="265">
        <v>2E-3</v>
      </c>
      <c r="O150" s="265">
        <v>9.1999999999999993</v>
      </c>
      <c r="P150" s="265">
        <v>0</v>
      </c>
      <c r="Q150" s="265">
        <v>23.2</v>
      </c>
      <c r="R150" s="266">
        <v>0.36</v>
      </c>
    </row>
    <row r="151" spans="1:18">
      <c r="A151" s="60"/>
      <c r="B151" s="61" t="s">
        <v>69</v>
      </c>
      <c r="C151" s="62" t="s">
        <v>70</v>
      </c>
      <c r="D151" s="264">
        <v>0.112</v>
      </c>
      <c r="E151" s="264">
        <v>0</v>
      </c>
      <c r="F151" s="264">
        <v>0.72799999999999998</v>
      </c>
      <c r="G151" s="264">
        <v>3.2</v>
      </c>
      <c r="H151" s="264">
        <v>4.0000000000000001E-3</v>
      </c>
      <c r="I151" s="264">
        <v>2E-3</v>
      </c>
      <c r="J151" s="264">
        <v>0.8</v>
      </c>
      <c r="K151" s="264">
        <v>0</v>
      </c>
      <c r="L151" s="264">
        <v>1.6E-2</v>
      </c>
      <c r="M151" s="264">
        <v>2.48</v>
      </c>
      <c r="N151" s="265">
        <v>0</v>
      </c>
      <c r="O151" s="265">
        <v>1.1200000000000001</v>
      </c>
      <c r="P151" s="265">
        <v>0</v>
      </c>
      <c r="Q151" s="265">
        <v>4.6399999999999997</v>
      </c>
      <c r="R151" s="266">
        <v>6.4000000000000001E-2</v>
      </c>
    </row>
    <row r="152" spans="1:18">
      <c r="A152" s="60"/>
      <c r="B152" s="61" t="s">
        <v>71</v>
      </c>
      <c r="C152" s="63" t="s">
        <v>72</v>
      </c>
      <c r="D152" s="264">
        <v>7.3999999999999996E-2</v>
      </c>
      <c r="E152" s="264">
        <v>8.0000000000000002E-3</v>
      </c>
      <c r="F152" s="264">
        <v>0.57599999999999996</v>
      </c>
      <c r="G152" s="264">
        <v>2.72</v>
      </c>
      <c r="H152" s="264">
        <v>5.0000000000000001E-3</v>
      </c>
      <c r="I152" s="264">
        <v>6.0000000000000001E-3</v>
      </c>
      <c r="J152" s="264">
        <v>0.47199999999999998</v>
      </c>
      <c r="K152" s="264">
        <v>0.16</v>
      </c>
      <c r="L152" s="264">
        <v>3.2000000000000001E-2</v>
      </c>
      <c r="M152" s="264">
        <v>4.08</v>
      </c>
      <c r="N152" s="265">
        <v>0</v>
      </c>
      <c r="O152" s="265">
        <v>3.04</v>
      </c>
      <c r="P152" s="265">
        <v>0</v>
      </c>
      <c r="Q152" s="265">
        <v>4.4000000000000004</v>
      </c>
      <c r="R152" s="266">
        <v>5.6000000000000001E-2</v>
      </c>
    </row>
    <row r="153" spans="1:18">
      <c r="A153" s="56"/>
      <c r="B153" s="64" t="s">
        <v>73</v>
      </c>
      <c r="C153" s="65" t="s">
        <v>74</v>
      </c>
      <c r="D153" s="229">
        <v>4.7279999999999998</v>
      </c>
      <c r="E153" s="229">
        <v>0.216</v>
      </c>
      <c r="F153" s="229">
        <v>2.88</v>
      </c>
      <c r="G153" s="229">
        <v>31.2</v>
      </c>
      <c r="H153" s="229">
        <v>7.9000000000000001E-2</v>
      </c>
      <c r="I153" s="229">
        <v>0.218</v>
      </c>
      <c r="J153" s="229">
        <v>0</v>
      </c>
      <c r="K153" s="229">
        <v>0</v>
      </c>
      <c r="L153" s="229">
        <v>2.4E-2</v>
      </c>
      <c r="M153" s="229">
        <v>19.2</v>
      </c>
      <c r="N153" s="230">
        <v>0</v>
      </c>
      <c r="O153" s="230">
        <v>16.8</v>
      </c>
      <c r="P153" s="230">
        <v>2E-3</v>
      </c>
      <c r="Q153" s="230">
        <v>74.400000000000006</v>
      </c>
      <c r="R153" s="231">
        <v>0.64800000000000002</v>
      </c>
    </row>
    <row r="154" spans="1:18" ht="16.5" customHeight="1">
      <c r="A154" s="60"/>
      <c r="B154" s="61" t="s">
        <v>31</v>
      </c>
      <c r="C154" s="66" t="s">
        <v>76</v>
      </c>
      <c r="D154" s="264">
        <v>0</v>
      </c>
      <c r="E154" s="264">
        <v>0</v>
      </c>
      <c r="F154" s="264">
        <v>0</v>
      </c>
      <c r="G154" s="264">
        <v>0</v>
      </c>
      <c r="H154" s="264">
        <v>0</v>
      </c>
      <c r="I154" s="264">
        <v>0</v>
      </c>
      <c r="J154" s="264">
        <v>0</v>
      </c>
      <c r="K154" s="264">
        <v>0</v>
      </c>
      <c r="L154" s="264">
        <v>0</v>
      </c>
      <c r="M154" s="264">
        <v>0</v>
      </c>
      <c r="N154" s="264">
        <v>0</v>
      </c>
      <c r="O154" s="264">
        <v>0</v>
      </c>
      <c r="P154" s="264">
        <v>0</v>
      </c>
      <c r="Q154" s="264">
        <v>0</v>
      </c>
      <c r="R154" s="266">
        <v>0</v>
      </c>
    </row>
    <row r="155" spans="1:18">
      <c r="A155" s="60"/>
      <c r="B155" s="61" t="s">
        <v>77</v>
      </c>
      <c r="C155" s="62" t="s">
        <v>78</v>
      </c>
      <c r="D155" s="264">
        <v>3.28</v>
      </c>
      <c r="E155" s="264">
        <v>0.32</v>
      </c>
      <c r="F155" s="264">
        <v>7.84</v>
      </c>
      <c r="G155" s="264">
        <v>47.68</v>
      </c>
      <c r="H155" s="264">
        <v>0.13</v>
      </c>
      <c r="I155" s="264">
        <v>2.4E-2</v>
      </c>
      <c r="J155" s="264">
        <v>0</v>
      </c>
      <c r="K155" s="264">
        <v>0</v>
      </c>
      <c r="L155" s="264">
        <v>0</v>
      </c>
      <c r="M155" s="264">
        <v>18.399999999999999</v>
      </c>
      <c r="N155" s="265">
        <v>0</v>
      </c>
      <c r="O155" s="265">
        <v>0</v>
      </c>
      <c r="P155" s="265">
        <v>0</v>
      </c>
      <c r="Q155" s="265">
        <v>0</v>
      </c>
      <c r="R155" s="266">
        <v>1.0880000000000001</v>
      </c>
    </row>
    <row r="156" spans="1:18">
      <c r="A156" s="134">
        <v>102</v>
      </c>
      <c r="B156" s="628" t="s">
        <v>79</v>
      </c>
      <c r="C156" s="267">
        <v>200</v>
      </c>
      <c r="D156" s="262">
        <f>SUM(D157:D164)</f>
        <v>16.038</v>
      </c>
      <c r="E156" s="262">
        <f>SUM(E157:E164)</f>
        <v>18.513000000000002</v>
      </c>
      <c r="F156" s="262">
        <f>SUM(F157:F164)</f>
        <v>18.789000000000001</v>
      </c>
      <c r="G156" s="262">
        <f>SUM(G157:G164)</f>
        <v>314.49</v>
      </c>
      <c r="H156" s="262">
        <f t="shared" ref="H156:R156" si="40">SUM(H157:H164)</f>
        <v>0.19800000000000001</v>
      </c>
      <c r="I156" s="262">
        <f t="shared" si="40"/>
        <v>0.81700000000000006</v>
      </c>
      <c r="J156" s="262">
        <f t="shared" si="40"/>
        <v>26.46</v>
      </c>
      <c r="K156" s="262">
        <f t="shared" si="40"/>
        <v>0.502</v>
      </c>
      <c r="L156" s="262">
        <f t="shared" si="40"/>
        <v>1.1990000000000001</v>
      </c>
      <c r="M156" s="262">
        <f t="shared" si="40"/>
        <v>37.036999999999999</v>
      </c>
      <c r="N156" s="262">
        <f t="shared" si="40"/>
        <v>1.0999999999999999E-2</v>
      </c>
      <c r="O156" s="262">
        <f t="shared" si="40"/>
        <v>48.804000000000002</v>
      </c>
      <c r="P156" s="262">
        <f t="shared" si="40"/>
        <v>8.9999999999999993E-3</v>
      </c>
      <c r="Q156" s="262">
        <f t="shared" si="40"/>
        <v>193.30399999999997</v>
      </c>
      <c r="R156" s="263">
        <f t="shared" si="40"/>
        <v>2.383</v>
      </c>
    </row>
    <row r="157" spans="1:18">
      <c r="A157" s="134"/>
      <c r="B157" s="629" t="s">
        <v>67</v>
      </c>
      <c r="C157" s="268" t="s">
        <v>481</v>
      </c>
      <c r="D157" s="251">
        <v>2.84</v>
      </c>
      <c r="E157" s="251">
        <v>9.8000000000000004E-2</v>
      </c>
      <c r="F157" s="251">
        <v>13.6</v>
      </c>
      <c r="G157" s="251">
        <v>75.459999999999994</v>
      </c>
      <c r="H157" s="264">
        <v>0.11799999999999999</v>
      </c>
      <c r="I157" s="264">
        <v>0.68600000000000005</v>
      </c>
      <c r="J157" s="264">
        <v>19.600000000000001</v>
      </c>
      <c r="K157" s="264">
        <v>3.0000000000000001E-3</v>
      </c>
      <c r="L157" s="264">
        <v>9.8000000000000004E-2</v>
      </c>
      <c r="M157" s="264">
        <v>9.8000000000000007</v>
      </c>
      <c r="N157" s="265">
        <v>5.0000000000000001E-3</v>
      </c>
      <c r="O157" s="265">
        <v>22.54</v>
      </c>
      <c r="P157" s="265">
        <v>0</v>
      </c>
      <c r="Q157" s="265">
        <v>56.84</v>
      </c>
      <c r="R157" s="266">
        <v>0.88200000000000001</v>
      </c>
    </row>
    <row r="158" spans="1:18">
      <c r="A158" s="134"/>
      <c r="B158" s="629" t="s">
        <v>69</v>
      </c>
      <c r="C158" s="268" t="s">
        <v>482</v>
      </c>
      <c r="D158" s="251">
        <v>0.17199999999999999</v>
      </c>
      <c r="E158" s="251">
        <v>0</v>
      </c>
      <c r="F158" s="251">
        <v>1.119</v>
      </c>
      <c r="G158" s="251">
        <v>4.92</v>
      </c>
      <c r="H158" s="264">
        <v>6.0000000000000001E-3</v>
      </c>
      <c r="I158" s="264">
        <v>3.0000000000000001E-3</v>
      </c>
      <c r="J158" s="264">
        <v>1.23</v>
      </c>
      <c r="K158" s="264">
        <v>0</v>
      </c>
      <c r="L158" s="264">
        <v>2.5000000000000001E-2</v>
      </c>
      <c r="M158" s="264">
        <v>3.8130000000000002</v>
      </c>
      <c r="N158" s="265">
        <v>0</v>
      </c>
      <c r="O158" s="265">
        <v>1.722</v>
      </c>
      <c r="P158" s="265">
        <v>0</v>
      </c>
      <c r="Q158" s="265">
        <v>7.1340000000000003</v>
      </c>
      <c r="R158" s="266">
        <v>9.8000000000000004E-2</v>
      </c>
    </row>
    <row r="159" spans="1:18">
      <c r="A159" s="134"/>
      <c r="B159" s="626" t="s">
        <v>131</v>
      </c>
      <c r="C159" s="268" t="s">
        <v>483</v>
      </c>
      <c r="D159" s="251">
        <v>0.28000000000000003</v>
      </c>
      <c r="E159" s="251">
        <v>0.02</v>
      </c>
      <c r="F159" s="251">
        <v>1.49</v>
      </c>
      <c r="G159" s="251">
        <v>7.54</v>
      </c>
      <c r="H159" s="264">
        <v>1.2999999999999999E-2</v>
      </c>
      <c r="I159" s="264">
        <v>1.4999999999999999E-2</v>
      </c>
      <c r="J159" s="264">
        <v>1.27</v>
      </c>
      <c r="K159" s="264">
        <v>0.43</v>
      </c>
      <c r="L159" s="264">
        <v>8.5999999999999993E-2</v>
      </c>
      <c r="M159" s="264">
        <v>10.96</v>
      </c>
      <c r="N159" s="265">
        <v>1E-3</v>
      </c>
      <c r="O159" s="265">
        <v>8.17</v>
      </c>
      <c r="P159" s="265">
        <v>0</v>
      </c>
      <c r="Q159" s="265">
        <v>11.8</v>
      </c>
      <c r="R159" s="266">
        <v>0.15</v>
      </c>
    </row>
    <row r="160" spans="1:18">
      <c r="A160" s="134"/>
      <c r="B160" s="629" t="s">
        <v>83</v>
      </c>
      <c r="C160" s="268" t="s">
        <v>270</v>
      </c>
      <c r="D160" s="251">
        <v>0.2</v>
      </c>
      <c r="E160" s="251">
        <v>0.03</v>
      </c>
      <c r="F160" s="251">
        <v>1.25</v>
      </c>
      <c r="G160" s="251">
        <v>6.05</v>
      </c>
      <c r="H160" s="264">
        <v>4.0000000000000001E-3</v>
      </c>
      <c r="I160" s="264">
        <v>1E-3</v>
      </c>
      <c r="J160" s="264">
        <v>0</v>
      </c>
      <c r="K160" s="264">
        <v>0</v>
      </c>
      <c r="L160" s="264">
        <v>3.2000000000000001E-2</v>
      </c>
      <c r="M160" s="264">
        <v>0.32400000000000001</v>
      </c>
      <c r="N160" s="265">
        <v>0</v>
      </c>
      <c r="O160" s="265">
        <v>0.79200000000000004</v>
      </c>
      <c r="P160" s="265">
        <v>0</v>
      </c>
      <c r="Q160" s="265">
        <v>2.0699999999999998</v>
      </c>
      <c r="R160" s="266">
        <v>2.1999999999999999E-2</v>
      </c>
    </row>
    <row r="161" spans="1:18">
      <c r="A161" s="134"/>
      <c r="B161" s="629" t="s">
        <v>85</v>
      </c>
      <c r="C161" s="269" t="s">
        <v>26</v>
      </c>
      <c r="D161" s="264">
        <v>0</v>
      </c>
      <c r="E161" s="264">
        <v>5.99</v>
      </c>
      <c r="F161" s="264">
        <v>0</v>
      </c>
      <c r="G161" s="264">
        <v>53.94</v>
      </c>
      <c r="H161" s="264">
        <v>0</v>
      </c>
      <c r="I161" s="264">
        <v>0</v>
      </c>
      <c r="J161" s="264">
        <v>0</v>
      </c>
      <c r="K161" s="229">
        <v>0</v>
      </c>
      <c r="L161" s="229">
        <v>0.55300000000000005</v>
      </c>
      <c r="M161" s="229">
        <v>0</v>
      </c>
      <c r="N161" s="229">
        <v>0</v>
      </c>
      <c r="O161" s="229">
        <v>0</v>
      </c>
      <c r="P161" s="229">
        <v>0</v>
      </c>
      <c r="Q161" s="229">
        <v>0</v>
      </c>
      <c r="R161" s="266">
        <v>0</v>
      </c>
    </row>
    <row r="162" spans="1:18">
      <c r="A162" s="134"/>
      <c r="B162" s="629" t="s">
        <v>371</v>
      </c>
      <c r="C162" s="268" t="s">
        <v>484</v>
      </c>
      <c r="D162" s="251">
        <v>12.21</v>
      </c>
      <c r="E162" s="251">
        <v>12.34</v>
      </c>
      <c r="F162" s="251">
        <v>0</v>
      </c>
      <c r="G162" s="251">
        <v>159.65</v>
      </c>
      <c r="H162" s="264">
        <v>4.7E-2</v>
      </c>
      <c r="I162" s="264">
        <v>0.1</v>
      </c>
      <c r="J162" s="264">
        <v>1.21</v>
      </c>
      <c r="K162" s="264">
        <v>4.8000000000000001E-2</v>
      </c>
      <c r="L162" s="264">
        <v>0.33500000000000002</v>
      </c>
      <c r="M162" s="264">
        <v>10.74</v>
      </c>
      <c r="N162" s="265">
        <v>4.0000000000000001E-3</v>
      </c>
      <c r="O162" s="265">
        <v>12.08</v>
      </c>
      <c r="P162" s="265">
        <v>8.9999999999999993E-3</v>
      </c>
      <c r="Q162" s="265">
        <v>110.7</v>
      </c>
      <c r="R162" s="266">
        <v>1.07</v>
      </c>
    </row>
    <row r="163" spans="1:18">
      <c r="A163" s="134"/>
      <c r="B163" s="629" t="s">
        <v>89</v>
      </c>
      <c r="C163" s="269" t="s">
        <v>201</v>
      </c>
      <c r="D163" s="548">
        <v>0.33600000000000002</v>
      </c>
      <c r="E163" s="548">
        <v>3.5000000000000003E-2</v>
      </c>
      <c r="F163" s="548">
        <v>1.33</v>
      </c>
      <c r="G163" s="548">
        <v>6.93</v>
      </c>
      <c r="H163" s="548">
        <v>0.01</v>
      </c>
      <c r="I163" s="548">
        <v>1.2E-2</v>
      </c>
      <c r="J163" s="548">
        <v>3.15</v>
      </c>
      <c r="K163" s="548">
        <v>2.1000000000000001E-2</v>
      </c>
      <c r="L163" s="548">
        <v>7.0000000000000007E-2</v>
      </c>
      <c r="M163" s="548">
        <v>1.4</v>
      </c>
      <c r="N163" s="590">
        <v>1E-3</v>
      </c>
      <c r="O163" s="590">
        <v>3.5</v>
      </c>
      <c r="P163" s="590">
        <v>0</v>
      </c>
      <c r="Q163" s="590">
        <v>4.76</v>
      </c>
      <c r="R163" s="591">
        <v>0.161</v>
      </c>
    </row>
    <row r="164" spans="1:18">
      <c r="A164" s="134"/>
      <c r="B164" s="629" t="s">
        <v>31</v>
      </c>
      <c r="C164" s="268" t="s">
        <v>32</v>
      </c>
      <c r="D164" s="264">
        <v>0</v>
      </c>
      <c r="E164" s="264">
        <v>0</v>
      </c>
      <c r="F164" s="264">
        <v>0</v>
      </c>
      <c r="G164" s="264">
        <v>0</v>
      </c>
      <c r="H164" s="264">
        <v>0</v>
      </c>
      <c r="I164" s="264">
        <v>0</v>
      </c>
      <c r="J164" s="264">
        <v>0</v>
      </c>
      <c r="K164" s="229">
        <v>0</v>
      </c>
      <c r="L164" s="229">
        <v>0</v>
      </c>
      <c r="M164" s="229">
        <v>0</v>
      </c>
      <c r="N164" s="229">
        <v>0</v>
      </c>
      <c r="O164" s="229">
        <v>0</v>
      </c>
      <c r="P164" s="229">
        <v>0</v>
      </c>
      <c r="Q164" s="229">
        <v>0</v>
      </c>
      <c r="R164" s="266">
        <v>0</v>
      </c>
    </row>
    <row r="165" spans="1:18" ht="29.25">
      <c r="A165" s="134">
        <v>124</v>
      </c>
      <c r="B165" s="625" t="s">
        <v>91</v>
      </c>
      <c r="C165" s="270">
        <v>200</v>
      </c>
      <c r="D165" s="226">
        <f t="shared" ref="D165:R165" si="41">SUM(D166:D168)</f>
        <v>7.8E-2</v>
      </c>
      <c r="E165" s="226">
        <f t="shared" si="41"/>
        <v>7.8E-2</v>
      </c>
      <c r="F165" s="226">
        <f t="shared" si="41"/>
        <v>16.116</v>
      </c>
      <c r="G165" s="226">
        <f t="shared" si="41"/>
        <v>66.19</v>
      </c>
      <c r="H165" s="226">
        <f t="shared" si="41"/>
        <v>6.0000000000000001E-3</v>
      </c>
      <c r="I165" s="226">
        <f t="shared" si="41"/>
        <v>4.0000000000000001E-3</v>
      </c>
      <c r="J165" s="226">
        <f t="shared" si="41"/>
        <v>32.01</v>
      </c>
      <c r="K165" s="226">
        <f t="shared" si="41"/>
        <v>1E-3</v>
      </c>
      <c r="L165" s="226">
        <f t="shared" si="41"/>
        <v>3.9E-2</v>
      </c>
      <c r="M165" s="226">
        <f t="shared" si="41"/>
        <v>3.5840000000000001</v>
      </c>
      <c r="N165" s="226">
        <f t="shared" si="41"/>
        <v>0</v>
      </c>
      <c r="O165" s="226">
        <f t="shared" si="41"/>
        <v>1.746</v>
      </c>
      <c r="P165" s="226">
        <f t="shared" si="41"/>
        <v>0</v>
      </c>
      <c r="Q165" s="226">
        <f t="shared" si="41"/>
        <v>2.1339999999999999</v>
      </c>
      <c r="R165" s="227">
        <f t="shared" si="41"/>
        <v>0.47799999999999998</v>
      </c>
    </row>
    <row r="166" spans="1:18">
      <c r="A166" s="384"/>
      <c r="B166" s="626" t="s">
        <v>29</v>
      </c>
      <c r="C166" s="251" t="s">
        <v>74</v>
      </c>
      <c r="D166" s="229">
        <v>0</v>
      </c>
      <c r="E166" s="229">
        <v>0</v>
      </c>
      <c r="F166" s="229">
        <v>0</v>
      </c>
      <c r="G166" s="229">
        <v>0</v>
      </c>
      <c r="H166" s="229">
        <v>0</v>
      </c>
      <c r="I166" s="229">
        <v>0</v>
      </c>
      <c r="J166" s="229">
        <v>0</v>
      </c>
      <c r="K166" s="229">
        <v>0</v>
      </c>
      <c r="L166" s="229">
        <v>0</v>
      </c>
      <c r="M166" s="229">
        <v>0</v>
      </c>
      <c r="N166" s="229">
        <v>0</v>
      </c>
      <c r="O166" s="229">
        <v>0</v>
      </c>
      <c r="P166" s="229">
        <v>0</v>
      </c>
      <c r="Q166" s="229">
        <v>0</v>
      </c>
      <c r="R166" s="231">
        <v>0</v>
      </c>
    </row>
    <row r="167" spans="1:18">
      <c r="A167" s="384"/>
      <c r="B167" s="626" t="s">
        <v>33</v>
      </c>
      <c r="C167" s="251" t="s">
        <v>92</v>
      </c>
      <c r="D167" s="229">
        <v>0</v>
      </c>
      <c r="E167" s="229">
        <v>0</v>
      </c>
      <c r="F167" s="229">
        <v>14.37</v>
      </c>
      <c r="G167" s="229">
        <v>57.46</v>
      </c>
      <c r="H167" s="229">
        <v>0</v>
      </c>
      <c r="I167" s="229">
        <v>0</v>
      </c>
      <c r="J167" s="229">
        <v>0</v>
      </c>
      <c r="K167" s="229">
        <v>0</v>
      </c>
      <c r="L167" s="229">
        <v>0</v>
      </c>
      <c r="M167" s="229">
        <v>0.48</v>
      </c>
      <c r="N167" s="230">
        <v>0</v>
      </c>
      <c r="O167" s="230">
        <v>0</v>
      </c>
      <c r="P167" s="230">
        <v>0</v>
      </c>
      <c r="Q167" s="230">
        <v>0</v>
      </c>
      <c r="R167" s="231">
        <v>4.8000000000000001E-2</v>
      </c>
    </row>
    <row r="168" spans="1:18">
      <c r="A168" s="384"/>
      <c r="B168" s="626" t="s">
        <v>93</v>
      </c>
      <c r="C168" s="251" t="s">
        <v>94</v>
      </c>
      <c r="D168" s="229">
        <v>7.8E-2</v>
      </c>
      <c r="E168" s="229">
        <v>7.8E-2</v>
      </c>
      <c r="F168" s="229">
        <v>1.746</v>
      </c>
      <c r="G168" s="229">
        <v>8.73</v>
      </c>
      <c r="H168" s="229">
        <v>6.0000000000000001E-3</v>
      </c>
      <c r="I168" s="229">
        <v>4.0000000000000001E-3</v>
      </c>
      <c r="J168" s="229">
        <v>32.01</v>
      </c>
      <c r="K168" s="229">
        <v>1E-3</v>
      </c>
      <c r="L168" s="229">
        <v>3.9E-2</v>
      </c>
      <c r="M168" s="229">
        <v>3.1040000000000001</v>
      </c>
      <c r="N168" s="230">
        <v>0</v>
      </c>
      <c r="O168" s="230">
        <v>1.746</v>
      </c>
      <c r="P168" s="230">
        <v>0</v>
      </c>
      <c r="Q168" s="230">
        <v>2.1339999999999999</v>
      </c>
      <c r="R168" s="231">
        <v>0.43</v>
      </c>
    </row>
    <row r="169" spans="1:18">
      <c r="A169" s="204">
        <v>11</v>
      </c>
      <c r="B169" s="57" t="s">
        <v>95</v>
      </c>
      <c r="C169" s="271">
        <v>30</v>
      </c>
      <c r="D169" s="272">
        <f>SUM(D170)</f>
        <v>1.98</v>
      </c>
      <c r="E169" s="272">
        <f t="shared" ref="E169:R169" si="42">SUM(E170)</f>
        <v>0.36</v>
      </c>
      <c r="F169" s="272">
        <f t="shared" si="42"/>
        <v>10.8</v>
      </c>
      <c r="G169" s="272">
        <f t="shared" si="42"/>
        <v>54.3</v>
      </c>
      <c r="H169" s="272">
        <f t="shared" si="42"/>
        <v>5.3999999999999999E-2</v>
      </c>
      <c r="I169" s="272">
        <f t="shared" si="42"/>
        <v>2.4E-2</v>
      </c>
      <c r="J169" s="272">
        <f t="shared" si="42"/>
        <v>0</v>
      </c>
      <c r="K169" s="272">
        <f t="shared" si="42"/>
        <v>0</v>
      </c>
      <c r="L169" s="272">
        <f t="shared" si="42"/>
        <v>0</v>
      </c>
      <c r="M169" s="272">
        <f t="shared" si="42"/>
        <v>0</v>
      </c>
      <c r="N169" s="272">
        <f t="shared" si="42"/>
        <v>0</v>
      </c>
      <c r="O169" s="272">
        <f t="shared" si="42"/>
        <v>0</v>
      </c>
      <c r="P169" s="272">
        <f t="shared" si="42"/>
        <v>0</v>
      </c>
      <c r="Q169" s="272">
        <f t="shared" si="42"/>
        <v>0</v>
      </c>
      <c r="R169" s="272">
        <f t="shared" si="42"/>
        <v>0</v>
      </c>
    </row>
    <row r="170" spans="1:18">
      <c r="A170" s="204"/>
      <c r="B170" s="61" t="s">
        <v>96</v>
      </c>
      <c r="C170" s="199" t="s">
        <v>97</v>
      </c>
      <c r="D170" s="207">
        <v>1.98</v>
      </c>
      <c r="E170" s="207">
        <v>0.36</v>
      </c>
      <c r="F170" s="207">
        <v>10.8</v>
      </c>
      <c r="G170" s="207">
        <v>54.3</v>
      </c>
      <c r="H170" s="207">
        <v>5.3999999999999999E-2</v>
      </c>
      <c r="I170" s="207">
        <v>2.4E-2</v>
      </c>
      <c r="J170" s="207">
        <v>0</v>
      </c>
      <c r="K170" s="229">
        <v>0</v>
      </c>
      <c r="L170" s="229">
        <v>0</v>
      </c>
      <c r="M170" s="229">
        <v>0</v>
      </c>
      <c r="N170" s="229">
        <v>0</v>
      </c>
      <c r="O170" s="229">
        <v>0</v>
      </c>
      <c r="P170" s="229">
        <v>0</v>
      </c>
      <c r="Q170" s="229">
        <v>0</v>
      </c>
      <c r="R170" s="231">
        <v>0</v>
      </c>
    </row>
    <row r="171" spans="1:18">
      <c r="A171" s="204">
        <v>10</v>
      </c>
      <c r="B171" s="57" t="s">
        <v>48</v>
      </c>
      <c r="C171" s="242">
        <v>40</v>
      </c>
      <c r="D171" s="243">
        <f>SUM(D172)</f>
        <v>3.16</v>
      </c>
      <c r="E171" s="243">
        <f t="shared" ref="E171:I171" si="43">SUM(E172)</f>
        <v>0.4</v>
      </c>
      <c r="F171" s="243">
        <f t="shared" si="43"/>
        <v>19.32</v>
      </c>
      <c r="G171" s="243">
        <f t="shared" si="43"/>
        <v>94</v>
      </c>
      <c r="H171" s="243">
        <f t="shared" si="43"/>
        <v>6.4000000000000001E-2</v>
      </c>
      <c r="I171" s="243">
        <f t="shared" si="43"/>
        <v>2.4E-2</v>
      </c>
      <c r="J171" s="243">
        <f>SUM(J172)</f>
        <v>0</v>
      </c>
      <c r="K171" s="243">
        <f t="shared" ref="K171:Q171" si="44">SUM(K172)</f>
        <v>0</v>
      </c>
      <c r="L171" s="243">
        <f t="shared" si="44"/>
        <v>0.52</v>
      </c>
      <c r="M171" s="243">
        <f t="shared" si="44"/>
        <v>9.1999999999999993</v>
      </c>
      <c r="N171" s="243">
        <f t="shared" si="44"/>
        <v>1E-3</v>
      </c>
      <c r="O171" s="243">
        <f t="shared" si="44"/>
        <v>13.2</v>
      </c>
      <c r="P171" s="243">
        <f t="shared" si="44"/>
        <v>2E-3</v>
      </c>
      <c r="Q171" s="243">
        <f t="shared" si="44"/>
        <v>34.799999999999997</v>
      </c>
      <c r="R171" s="244">
        <f>SUM(R172)</f>
        <v>0.8</v>
      </c>
    </row>
    <row r="172" spans="1:18" ht="15.75" thickBot="1">
      <c r="A172" s="245"/>
      <c r="B172" s="627" t="s">
        <v>48</v>
      </c>
      <c r="C172" s="99" t="s">
        <v>49</v>
      </c>
      <c r="D172" s="246">
        <v>3.16</v>
      </c>
      <c r="E172" s="246">
        <v>0.4</v>
      </c>
      <c r="F172" s="246">
        <v>19.32</v>
      </c>
      <c r="G172" s="246">
        <v>94</v>
      </c>
      <c r="H172" s="246">
        <v>6.4000000000000001E-2</v>
      </c>
      <c r="I172" s="246">
        <v>2.4E-2</v>
      </c>
      <c r="J172" s="246">
        <v>0</v>
      </c>
      <c r="K172" s="246">
        <v>0</v>
      </c>
      <c r="L172" s="246">
        <v>0.52</v>
      </c>
      <c r="M172" s="246">
        <v>9.1999999999999993</v>
      </c>
      <c r="N172" s="247">
        <v>1E-3</v>
      </c>
      <c r="O172" s="247">
        <v>13.2</v>
      </c>
      <c r="P172" s="247">
        <v>2E-3</v>
      </c>
      <c r="Q172" s="247">
        <v>34.799999999999997</v>
      </c>
      <c r="R172" s="248">
        <v>0.8</v>
      </c>
    </row>
    <row r="173" spans="1:18" ht="19.5" thickBot="1">
      <c r="A173" s="748" t="s">
        <v>98</v>
      </c>
      <c r="B173" s="749"/>
      <c r="C173" s="734">
        <v>730</v>
      </c>
      <c r="D173" s="273">
        <f t="shared" ref="D173:R173" si="45">SUM(D144,D149,D156,D165,D169,D171,)</f>
        <v>33.340000000000003</v>
      </c>
      <c r="E173" s="273">
        <f t="shared" si="45"/>
        <v>25.484999999999999</v>
      </c>
      <c r="F173" s="274">
        <f t="shared" si="45"/>
        <v>88.258999999999986</v>
      </c>
      <c r="G173" s="274">
        <f t="shared" si="45"/>
        <v>724.41</v>
      </c>
      <c r="H173" s="274">
        <f t="shared" si="45"/>
        <v>0.60400000000000009</v>
      </c>
      <c r="I173" s="274">
        <f t="shared" si="45"/>
        <v>1.4480000000000002</v>
      </c>
      <c r="J173" s="274">
        <f t="shared" si="45"/>
        <v>72.884</v>
      </c>
      <c r="K173" s="274">
        <f t="shared" si="45"/>
        <v>0.69099999999999995</v>
      </c>
      <c r="L173" s="274">
        <f t="shared" si="45"/>
        <v>2.2409999999999997</v>
      </c>
      <c r="M173" s="274">
        <f t="shared" si="45"/>
        <v>200.14099999999999</v>
      </c>
      <c r="N173" s="274">
        <f t="shared" si="45"/>
        <v>1.3999999999999999E-2</v>
      </c>
      <c r="O173" s="274">
        <f t="shared" si="45"/>
        <v>109.78999999999999</v>
      </c>
      <c r="P173" s="274">
        <f t="shared" si="45"/>
        <v>1.4E-2</v>
      </c>
      <c r="Q173" s="274">
        <f t="shared" si="45"/>
        <v>406.96800000000002</v>
      </c>
      <c r="R173" s="274">
        <f t="shared" si="45"/>
        <v>6.7049999999999992</v>
      </c>
    </row>
    <row r="174" spans="1:18" ht="19.5" thickBot="1">
      <c r="A174" s="748" t="s">
        <v>99</v>
      </c>
      <c r="B174" s="749"/>
      <c r="C174" s="767"/>
      <c r="D174" s="275">
        <f t="shared" ref="D174:R174" si="46">SUM(D142,D173,)</f>
        <v>47.570000000000007</v>
      </c>
      <c r="E174" s="275">
        <f t="shared" si="46"/>
        <v>46.025000000000006</v>
      </c>
      <c r="F174" s="276">
        <f t="shared" si="46"/>
        <v>160.339</v>
      </c>
      <c r="G174" s="276">
        <f t="shared" si="46"/>
        <v>1254.97</v>
      </c>
      <c r="H174" s="276">
        <f t="shared" si="46"/>
        <v>0.89100000000000013</v>
      </c>
      <c r="I174" s="276">
        <f t="shared" si="46"/>
        <v>1.9190000000000003</v>
      </c>
      <c r="J174" s="276">
        <f t="shared" si="46"/>
        <v>80.567000000000007</v>
      </c>
      <c r="K174" s="276">
        <f t="shared" si="46"/>
        <v>0.82499999999999996</v>
      </c>
      <c r="L174" s="276">
        <f t="shared" si="46"/>
        <v>3.3979999999999997</v>
      </c>
      <c r="M174" s="276">
        <f t="shared" si="46"/>
        <v>448.36500000000001</v>
      </c>
      <c r="N174" s="276">
        <f t="shared" si="46"/>
        <v>0.04</v>
      </c>
      <c r="O174" s="276">
        <f t="shared" si="46"/>
        <v>195.91499999999999</v>
      </c>
      <c r="P174" s="276">
        <f t="shared" si="46"/>
        <v>2.1999999999999999E-2</v>
      </c>
      <c r="Q174" s="276">
        <f t="shared" si="46"/>
        <v>760.40800000000002</v>
      </c>
      <c r="R174" s="276">
        <f t="shared" si="46"/>
        <v>11.075999999999999</v>
      </c>
    </row>
    <row r="175" spans="1:18">
      <c r="A175" s="611"/>
      <c r="B175" s="277"/>
      <c r="C175" s="278"/>
      <c r="D175" s="278"/>
      <c r="E175" s="277"/>
      <c r="F175" s="277"/>
      <c r="G175" s="277"/>
      <c r="H175" s="277"/>
      <c r="I175" s="277"/>
      <c r="J175" s="277"/>
      <c r="K175" s="277"/>
      <c r="L175" s="277"/>
      <c r="M175" s="277"/>
      <c r="N175" s="277"/>
      <c r="O175" s="277"/>
      <c r="P175" s="277"/>
      <c r="Q175" s="277"/>
      <c r="R175" s="277"/>
    </row>
    <row r="176" spans="1:18">
      <c r="A176" s="611"/>
      <c r="B176" s="277"/>
      <c r="C176" s="278"/>
      <c r="D176" s="278"/>
      <c r="E176" s="277"/>
      <c r="F176" s="277"/>
      <c r="G176" s="277"/>
      <c r="H176" s="277"/>
      <c r="I176" s="277"/>
      <c r="J176" s="277"/>
      <c r="K176" s="277"/>
      <c r="L176" s="277"/>
      <c r="M176" s="277"/>
      <c r="N176" s="277"/>
      <c r="O176" s="277"/>
      <c r="P176" s="277"/>
      <c r="Q176" s="277"/>
      <c r="R176" s="277"/>
    </row>
    <row r="177" spans="1:18">
      <c r="A177" s="611"/>
      <c r="B177" s="277"/>
      <c r="C177" s="278"/>
      <c r="D177" s="278"/>
      <c r="E177" s="277"/>
      <c r="F177" s="277"/>
      <c r="G177" s="277"/>
      <c r="H177" s="277"/>
      <c r="I177" s="277"/>
      <c r="J177" s="277"/>
      <c r="K177" s="277"/>
      <c r="L177" s="277"/>
      <c r="M177" s="277"/>
      <c r="N177" s="277"/>
      <c r="O177" s="277"/>
      <c r="P177" s="277"/>
      <c r="Q177" s="277"/>
      <c r="R177" s="277"/>
    </row>
    <row r="178" spans="1:18" ht="18.75">
      <c r="A178" s="433"/>
      <c r="B178" s="433"/>
      <c r="C178" s="433"/>
      <c r="D178" s="731"/>
      <c r="E178" s="731"/>
      <c r="F178" s="732"/>
      <c r="G178" s="732"/>
      <c r="H178" s="732"/>
      <c r="I178" s="732"/>
      <c r="J178" s="732"/>
      <c r="K178" s="732"/>
      <c r="L178" s="732"/>
      <c r="M178" s="732"/>
      <c r="N178" s="732"/>
      <c r="O178" s="732"/>
      <c r="P178" s="732"/>
      <c r="Q178" s="732"/>
      <c r="R178" s="732"/>
    </row>
    <row r="179" spans="1:18" ht="15.75" thickBot="1">
      <c r="A179" s="768" t="s">
        <v>206</v>
      </c>
      <c r="B179" s="768"/>
      <c r="C179" s="768"/>
      <c r="D179" s="768"/>
      <c r="E179" s="768"/>
      <c r="F179" s="768"/>
      <c r="G179" s="768"/>
      <c r="H179" s="768"/>
      <c r="I179" s="768"/>
      <c r="J179" s="768"/>
      <c r="K179" s="768"/>
      <c r="L179" s="768"/>
      <c r="M179" s="768"/>
      <c r="N179" s="768"/>
      <c r="O179" s="768"/>
      <c r="P179" s="768"/>
      <c r="Q179" s="768"/>
      <c r="R179" s="768"/>
    </row>
    <row r="180" spans="1:18">
      <c r="A180" s="759" t="s">
        <v>1</v>
      </c>
      <c r="B180" s="761" t="s">
        <v>2</v>
      </c>
      <c r="C180" s="763" t="s">
        <v>3</v>
      </c>
      <c r="D180" s="744" t="s">
        <v>4</v>
      </c>
      <c r="E180" s="745"/>
      <c r="F180" s="746"/>
      <c r="G180" s="765" t="s">
        <v>5</v>
      </c>
      <c r="H180" s="744" t="s">
        <v>6</v>
      </c>
      <c r="I180" s="745"/>
      <c r="J180" s="745"/>
      <c r="K180" s="745"/>
      <c r="L180" s="746"/>
      <c r="M180" s="744" t="s">
        <v>7</v>
      </c>
      <c r="N180" s="745"/>
      <c r="O180" s="745"/>
      <c r="P180" s="745"/>
      <c r="Q180" s="745"/>
      <c r="R180" s="747"/>
    </row>
    <row r="181" spans="1:18" s="727" customFormat="1" ht="29.25" thickBot="1">
      <c r="A181" s="760"/>
      <c r="B181" s="762"/>
      <c r="C181" s="764"/>
      <c r="D181" s="222" t="s">
        <v>8</v>
      </c>
      <c r="E181" s="222" t="s">
        <v>9</v>
      </c>
      <c r="F181" s="222" t="s">
        <v>10</v>
      </c>
      <c r="G181" s="766"/>
      <c r="H181" s="222" t="s">
        <v>11</v>
      </c>
      <c r="I181" s="222" t="s">
        <v>12</v>
      </c>
      <c r="J181" s="222" t="s">
        <v>13</v>
      </c>
      <c r="K181" s="222" t="s">
        <v>14</v>
      </c>
      <c r="L181" s="222" t="s">
        <v>15</v>
      </c>
      <c r="M181" s="222" t="s">
        <v>16</v>
      </c>
      <c r="N181" s="223" t="s">
        <v>17</v>
      </c>
      <c r="O181" s="223" t="s">
        <v>18</v>
      </c>
      <c r="P181" s="223" t="s">
        <v>19</v>
      </c>
      <c r="Q181" s="223" t="s">
        <v>20</v>
      </c>
      <c r="R181" s="224" t="s">
        <v>21</v>
      </c>
    </row>
    <row r="182" spans="1:18" s="727" customFormat="1" ht="15.75" thickBot="1">
      <c r="A182" s="750" t="s">
        <v>22</v>
      </c>
      <c r="B182" s="751"/>
      <c r="C182" s="751"/>
      <c r="D182" s="751"/>
      <c r="E182" s="751"/>
      <c r="F182" s="751"/>
      <c r="G182" s="751"/>
      <c r="H182" s="751"/>
      <c r="I182" s="751"/>
      <c r="J182" s="751"/>
      <c r="K182" s="751"/>
      <c r="L182" s="751"/>
      <c r="M182" s="751"/>
      <c r="N182" s="751"/>
      <c r="O182" s="751"/>
      <c r="P182" s="751"/>
      <c r="Q182" s="751"/>
      <c r="R182" s="752"/>
    </row>
    <row r="183" spans="1:18" s="727" customFormat="1" ht="28.5">
      <c r="A183" s="612" t="s">
        <v>101</v>
      </c>
      <c r="B183" s="213" t="s">
        <v>102</v>
      </c>
      <c r="C183" s="270">
        <v>195</v>
      </c>
      <c r="D183" s="226">
        <f>SUM(D184:D191)</f>
        <v>26.299999999999997</v>
      </c>
      <c r="E183" s="226">
        <f t="shared" ref="E183:J183" si="47">SUM(E184:E191)</f>
        <v>17.875</v>
      </c>
      <c r="F183" s="226">
        <f t="shared" si="47"/>
        <v>30.009999999999998</v>
      </c>
      <c r="G183" s="226">
        <f t="shared" si="47"/>
        <v>383.77000000000004</v>
      </c>
      <c r="H183" s="226">
        <f t="shared" si="47"/>
        <v>0.113</v>
      </c>
      <c r="I183" s="226">
        <f t="shared" si="47"/>
        <v>0.77900000000000014</v>
      </c>
      <c r="J183" s="226">
        <f t="shared" si="47"/>
        <v>1.714</v>
      </c>
      <c r="K183" s="226">
        <f>SUM(K184:K191)</f>
        <v>0.121</v>
      </c>
      <c r="L183" s="226">
        <f>SUM(L184:L191)</f>
        <v>0.55399999999999994</v>
      </c>
      <c r="M183" s="226">
        <f t="shared" ref="M183:R183" si="48">SUM(M184:M191)</f>
        <v>336.48200000000003</v>
      </c>
      <c r="N183" s="226">
        <f t="shared" si="48"/>
        <v>1.9000000000000003E-2</v>
      </c>
      <c r="O183" s="226">
        <f t="shared" si="48"/>
        <v>43.024000000000001</v>
      </c>
      <c r="P183" s="226">
        <f t="shared" si="48"/>
        <v>4.1000000000000002E-2</v>
      </c>
      <c r="Q183" s="226">
        <f t="shared" si="48"/>
        <v>365.976</v>
      </c>
      <c r="R183" s="226">
        <f t="shared" si="48"/>
        <v>2.1939999999999995</v>
      </c>
    </row>
    <row r="184" spans="1:18" s="727" customFormat="1">
      <c r="A184" s="613"/>
      <c r="B184" s="626" t="s">
        <v>103</v>
      </c>
      <c r="C184" s="279" t="s">
        <v>372</v>
      </c>
      <c r="D184" s="261">
        <v>0.16</v>
      </c>
      <c r="E184" s="261">
        <v>0.03</v>
      </c>
      <c r="F184" s="261">
        <v>3.56</v>
      </c>
      <c r="G184" s="261">
        <v>14.26</v>
      </c>
      <c r="H184" s="261">
        <v>5.0000000000000001E-3</v>
      </c>
      <c r="I184" s="261">
        <v>7.0000000000000001E-3</v>
      </c>
      <c r="J184" s="261">
        <v>0.124</v>
      </c>
      <c r="K184" s="261">
        <v>0</v>
      </c>
      <c r="L184" s="261">
        <v>2.7E-2</v>
      </c>
      <c r="M184" s="261">
        <v>2.7</v>
      </c>
      <c r="N184" s="280">
        <v>0</v>
      </c>
      <c r="O184" s="280">
        <v>2.2679999999999998</v>
      </c>
      <c r="P184" s="280">
        <v>0</v>
      </c>
      <c r="Q184" s="280">
        <v>6.9660000000000002</v>
      </c>
      <c r="R184" s="281">
        <v>0.124</v>
      </c>
    </row>
    <row r="185" spans="1:18">
      <c r="A185" s="613"/>
      <c r="B185" s="626" t="s">
        <v>104</v>
      </c>
      <c r="C185" s="279" t="s">
        <v>373</v>
      </c>
      <c r="D185" s="261">
        <v>1.3</v>
      </c>
      <c r="E185" s="261">
        <v>0.13</v>
      </c>
      <c r="F185" s="261">
        <v>8.9</v>
      </c>
      <c r="G185" s="261">
        <v>41.96</v>
      </c>
      <c r="H185" s="261">
        <v>1.7999999999999999E-2</v>
      </c>
      <c r="I185" s="261">
        <v>5.0000000000000001E-3</v>
      </c>
      <c r="J185" s="261">
        <v>0</v>
      </c>
      <c r="K185" s="261">
        <v>0</v>
      </c>
      <c r="L185" s="261">
        <v>0.189</v>
      </c>
      <c r="M185" s="261">
        <v>2.52</v>
      </c>
      <c r="N185" s="280">
        <v>0</v>
      </c>
      <c r="O185" s="280">
        <v>2.2679999999999998</v>
      </c>
      <c r="P185" s="280">
        <v>0</v>
      </c>
      <c r="Q185" s="280">
        <v>10.71</v>
      </c>
      <c r="R185" s="281">
        <v>1.26</v>
      </c>
    </row>
    <row r="186" spans="1:18">
      <c r="A186" s="613"/>
      <c r="B186" s="626" t="s">
        <v>106</v>
      </c>
      <c r="C186" s="279" t="s">
        <v>374</v>
      </c>
      <c r="D186" s="261">
        <v>20.74</v>
      </c>
      <c r="E186" s="261">
        <v>11.18</v>
      </c>
      <c r="F186" s="261">
        <v>2.48</v>
      </c>
      <c r="G186" s="261">
        <v>192.88</v>
      </c>
      <c r="H186" s="261">
        <v>0.05</v>
      </c>
      <c r="I186" s="261">
        <v>0.33500000000000002</v>
      </c>
      <c r="J186" s="261">
        <v>0.621</v>
      </c>
      <c r="K186" s="261">
        <v>6.8000000000000005E-2</v>
      </c>
      <c r="L186" s="261">
        <v>0.248</v>
      </c>
      <c r="M186" s="261">
        <v>203.69</v>
      </c>
      <c r="N186" s="280">
        <v>1.0999999999999999E-2</v>
      </c>
      <c r="O186" s="280">
        <v>28.57</v>
      </c>
      <c r="P186" s="280">
        <v>3.6999999999999998E-2</v>
      </c>
      <c r="Q186" s="280">
        <v>273.24</v>
      </c>
      <c r="R186" s="281">
        <v>0.497</v>
      </c>
    </row>
    <row r="187" spans="1:18">
      <c r="A187" s="613"/>
      <c r="B187" s="626" t="s">
        <v>25</v>
      </c>
      <c r="C187" s="279" t="s">
        <v>86</v>
      </c>
      <c r="D187" s="261">
        <v>0.05</v>
      </c>
      <c r="E187" s="261">
        <v>2.21</v>
      </c>
      <c r="F187" s="261">
        <v>0.06</v>
      </c>
      <c r="G187" s="261">
        <v>20.38</v>
      </c>
      <c r="H187" s="261">
        <v>0</v>
      </c>
      <c r="I187" s="261">
        <v>4.0000000000000001E-3</v>
      </c>
      <c r="J187" s="261">
        <v>0</v>
      </c>
      <c r="K187" s="261">
        <v>1.6E-2</v>
      </c>
      <c r="L187" s="261">
        <v>3.5999999999999997E-2</v>
      </c>
      <c r="M187" s="261">
        <v>0.86399999999999999</v>
      </c>
      <c r="N187" s="280">
        <v>0</v>
      </c>
      <c r="O187" s="280">
        <v>1.7999999999999999E-2</v>
      </c>
      <c r="P187" s="280">
        <v>0</v>
      </c>
      <c r="Q187" s="280">
        <v>1.08</v>
      </c>
      <c r="R187" s="281">
        <v>7.0000000000000001E-3</v>
      </c>
    </row>
    <row r="188" spans="1:18">
      <c r="A188" s="613"/>
      <c r="B188" s="626" t="s">
        <v>27</v>
      </c>
      <c r="C188" s="279" t="s">
        <v>375</v>
      </c>
      <c r="D188" s="261">
        <v>1.83</v>
      </c>
      <c r="E188" s="261">
        <v>2.02</v>
      </c>
      <c r="F188" s="261">
        <v>2.96</v>
      </c>
      <c r="G188" s="261">
        <v>37.799999999999997</v>
      </c>
      <c r="H188" s="261">
        <v>2.5000000000000001E-2</v>
      </c>
      <c r="I188" s="261">
        <v>9.4E-2</v>
      </c>
      <c r="J188" s="261">
        <v>0.81899999999999995</v>
      </c>
      <c r="K188" s="261">
        <v>1.4E-2</v>
      </c>
      <c r="L188" s="261">
        <v>0</v>
      </c>
      <c r="M188" s="261">
        <v>75.599999999999994</v>
      </c>
      <c r="N188" s="280">
        <v>6.0000000000000001E-3</v>
      </c>
      <c r="O188" s="280">
        <v>8.82</v>
      </c>
      <c r="P188" s="280">
        <v>1E-3</v>
      </c>
      <c r="Q188" s="280">
        <v>56.7</v>
      </c>
      <c r="R188" s="281">
        <v>3.9E-2</v>
      </c>
    </row>
    <row r="189" spans="1:18">
      <c r="A189" s="613"/>
      <c r="B189" s="626" t="s">
        <v>33</v>
      </c>
      <c r="C189" s="279" t="s">
        <v>86</v>
      </c>
      <c r="D189" s="261">
        <v>0</v>
      </c>
      <c r="E189" s="261">
        <v>0</v>
      </c>
      <c r="F189" s="261">
        <v>3.59</v>
      </c>
      <c r="G189" s="261">
        <v>14.36</v>
      </c>
      <c r="H189" s="261">
        <v>0</v>
      </c>
      <c r="I189" s="261">
        <v>0</v>
      </c>
      <c r="J189" s="261">
        <v>0</v>
      </c>
      <c r="K189" s="261">
        <v>0</v>
      </c>
      <c r="L189" s="261">
        <v>0</v>
      </c>
      <c r="M189" s="261">
        <v>0.108</v>
      </c>
      <c r="N189" s="280">
        <v>0</v>
      </c>
      <c r="O189" s="280">
        <v>0</v>
      </c>
      <c r="P189" s="280">
        <v>0</v>
      </c>
      <c r="Q189" s="280">
        <v>0</v>
      </c>
      <c r="R189" s="281">
        <v>1.2E-2</v>
      </c>
    </row>
    <row r="190" spans="1:18">
      <c r="A190" s="613"/>
      <c r="B190" s="626" t="s">
        <v>110</v>
      </c>
      <c r="C190" s="279" t="s">
        <v>376</v>
      </c>
      <c r="D190" s="261">
        <v>1.1399999999999999</v>
      </c>
      <c r="E190" s="261">
        <v>1.03</v>
      </c>
      <c r="F190" s="261">
        <v>0.06</v>
      </c>
      <c r="G190" s="261">
        <v>14.13</v>
      </c>
      <c r="H190" s="261">
        <v>6.0000000000000001E-3</v>
      </c>
      <c r="I190" s="261">
        <v>0.27700000000000002</v>
      </c>
      <c r="J190" s="261">
        <v>0</v>
      </c>
      <c r="K190" s="261">
        <v>2.3E-2</v>
      </c>
      <c r="L190" s="261">
        <v>5.3999999999999999E-2</v>
      </c>
      <c r="M190" s="261">
        <v>4.95</v>
      </c>
      <c r="N190" s="280">
        <v>2E-3</v>
      </c>
      <c r="O190" s="280">
        <v>1.08</v>
      </c>
      <c r="P190" s="280">
        <v>3.0000000000000001E-3</v>
      </c>
      <c r="Q190" s="280">
        <v>17.28</v>
      </c>
      <c r="R190" s="281">
        <v>0.22500000000000001</v>
      </c>
    </row>
    <row r="191" spans="1:18">
      <c r="A191" s="613"/>
      <c r="B191" s="626" t="s">
        <v>111</v>
      </c>
      <c r="C191" s="282" t="s">
        <v>112</v>
      </c>
      <c r="D191" s="261">
        <v>1.08</v>
      </c>
      <c r="E191" s="261">
        <v>1.2749999999999999</v>
      </c>
      <c r="F191" s="261">
        <v>8.4</v>
      </c>
      <c r="G191" s="261">
        <v>48</v>
      </c>
      <c r="H191" s="261">
        <v>8.9999999999999993E-3</v>
      </c>
      <c r="I191" s="261">
        <v>5.7000000000000002E-2</v>
      </c>
      <c r="J191" s="261">
        <v>0.15</v>
      </c>
      <c r="K191" s="261">
        <v>0</v>
      </c>
      <c r="L191" s="261">
        <v>0</v>
      </c>
      <c r="M191" s="261">
        <v>46.05</v>
      </c>
      <c r="N191" s="280">
        <v>0</v>
      </c>
      <c r="O191" s="280">
        <v>0</v>
      </c>
      <c r="P191" s="280">
        <v>0</v>
      </c>
      <c r="Q191" s="280">
        <v>0</v>
      </c>
      <c r="R191" s="281">
        <v>0.03</v>
      </c>
    </row>
    <row r="192" spans="1:18">
      <c r="A192" s="134">
        <v>132</v>
      </c>
      <c r="B192" s="625" t="s">
        <v>113</v>
      </c>
      <c r="C192" s="270">
        <v>200</v>
      </c>
      <c r="D192" s="236">
        <f>SUM(D193:D195)</f>
        <v>0.03</v>
      </c>
      <c r="E192" s="236">
        <f t="shared" ref="E192:J192" si="49">SUM(E193:E195)</f>
        <v>0.12</v>
      </c>
      <c r="F192" s="236">
        <f t="shared" si="49"/>
        <v>12.997999999999999</v>
      </c>
      <c r="G192" s="236">
        <f t="shared" si="49"/>
        <v>52.71</v>
      </c>
      <c r="H192" s="236">
        <f t="shared" si="49"/>
        <v>0</v>
      </c>
      <c r="I192" s="236">
        <f t="shared" si="49"/>
        <v>6.0000000000000001E-3</v>
      </c>
      <c r="J192" s="236">
        <f t="shared" si="49"/>
        <v>0.06</v>
      </c>
      <c r="K192" s="214">
        <f>SUM(K193:K195)</f>
        <v>0</v>
      </c>
      <c r="L192" s="214">
        <f>SUM(L193:L195)</f>
        <v>0</v>
      </c>
      <c r="M192" s="283">
        <f t="shared" ref="M192:R192" si="50">SUM(M193:M195)</f>
        <v>3.3600000000000003</v>
      </c>
      <c r="N192" s="283">
        <f t="shared" si="50"/>
        <v>0</v>
      </c>
      <c r="O192" s="283">
        <f t="shared" si="50"/>
        <v>2.64</v>
      </c>
      <c r="P192" s="283">
        <f t="shared" si="50"/>
        <v>0</v>
      </c>
      <c r="Q192" s="283">
        <f t="shared" si="50"/>
        <v>4.9400000000000004</v>
      </c>
      <c r="R192" s="284">
        <f t="shared" si="50"/>
        <v>0.53100000000000003</v>
      </c>
    </row>
    <row r="193" spans="1:18">
      <c r="A193" s="384"/>
      <c r="B193" s="626" t="s">
        <v>114</v>
      </c>
      <c r="C193" s="251" t="s">
        <v>115</v>
      </c>
      <c r="D193" s="239">
        <v>0.03</v>
      </c>
      <c r="E193" s="239">
        <v>0.12</v>
      </c>
      <c r="F193" s="239">
        <v>2.4E-2</v>
      </c>
      <c r="G193" s="239">
        <v>0.84</v>
      </c>
      <c r="H193" s="239">
        <v>0</v>
      </c>
      <c r="I193" s="239">
        <v>6.0000000000000001E-3</v>
      </c>
      <c r="J193" s="239">
        <v>0.06</v>
      </c>
      <c r="K193" s="64">
        <v>0</v>
      </c>
      <c r="L193" s="64">
        <v>0</v>
      </c>
      <c r="M193" s="64">
        <v>2.97</v>
      </c>
      <c r="N193" s="285">
        <v>0</v>
      </c>
      <c r="O193" s="285">
        <v>2.64</v>
      </c>
      <c r="P193" s="285">
        <v>0</v>
      </c>
      <c r="Q193" s="285">
        <v>4.9400000000000004</v>
      </c>
      <c r="R193" s="286">
        <v>0.49199999999999999</v>
      </c>
    </row>
    <row r="194" spans="1:18">
      <c r="A194" s="384"/>
      <c r="B194" s="626" t="s">
        <v>29</v>
      </c>
      <c r="C194" s="251" t="s">
        <v>116</v>
      </c>
      <c r="D194" s="252">
        <v>0</v>
      </c>
      <c r="E194" s="252">
        <v>0</v>
      </c>
      <c r="F194" s="252">
        <v>0</v>
      </c>
      <c r="G194" s="252">
        <v>0</v>
      </c>
      <c r="H194" s="252">
        <v>0</v>
      </c>
      <c r="I194" s="252">
        <v>0</v>
      </c>
      <c r="J194" s="252">
        <v>0</v>
      </c>
      <c r="K194" s="220">
        <v>0</v>
      </c>
      <c r="L194" s="220">
        <v>0</v>
      </c>
      <c r="M194" s="220">
        <v>0</v>
      </c>
      <c r="N194" s="220">
        <v>0</v>
      </c>
      <c r="O194" s="220">
        <v>0</v>
      </c>
      <c r="P194" s="220">
        <v>0</v>
      </c>
      <c r="Q194" s="220">
        <v>0</v>
      </c>
      <c r="R194" s="221">
        <v>0</v>
      </c>
    </row>
    <row r="195" spans="1:18" ht="16.5" customHeight="1">
      <c r="A195" s="384"/>
      <c r="B195" s="626" t="s">
        <v>33</v>
      </c>
      <c r="C195" s="251" t="s">
        <v>117</v>
      </c>
      <c r="D195" s="239">
        <v>0</v>
      </c>
      <c r="E195" s="239">
        <v>0</v>
      </c>
      <c r="F195" s="239">
        <v>12.974</v>
      </c>
      <c r="G195" s="239">
        <v>51.87</v>
      </c>
      <c r="H195" s="252">
        <v>0</v>
      </c>
      <c r="I195" s="252">
        <v>0</v>
      </c>
      <c r="J195" s="239">
        <v>0</v>
      </c>
      <c r="K195" s="64">
        <v>0</v>
      </c>
      <c r="L195" s="64">
        <v>0</v>
      </c>
      <c r="M195" s="64">
        <v>0.39</v>
      </c>
      <c r="N195" s="285">
        <v>0</v>
      </c>
      <c r="O195" s="285">
        <v>0</v>
      </c>
      <c r="P195" s="285">
        <v>0</v>
      </c>
      <c r="Q195" s="285">
        <v>0</v>
      </c>
      <c r="R195" s="286">
        <v>3.9E-2</v>
      </c>
    </row>
    <row r="196" spans="1:18" ht="19.5" customHeight="1">
      <c r="A196" s="204">
        <v>10</v>
      </c>
      <c r="B196" s="57" t="s">
        <v>48</v>
      </c>
      <c r="C196" s="242">
        <v>40</v>
      </c>
      <c r="D196" s="243">
        <f>SUM(D197)</f>
        <v>3.16</v>
      </c>
      <c r="E196" s="243">
        <f t="shared" ref="E196:Q196" si="51">SUM(E197)</f>
        <v>0.4</v>
      </c>
      <c r="F196" s="243">
        <f t="shared" si="51"/>
        <v>19.239999999999998</v>
      </c>
      <c r="G196" s="243">
        <f t="shared" si="51"/>
        <v>94</v>
      </c>
      <c r="H196" s="243">
        <f t="shared" si="51"/>
        <v>6.4000000000000001E-2</v>
      </c>
      <c r="I196" s="243">
        <f t="shared" si="51"/>
        <v>2.4E-2</v>
      </c>
      <c r="J196" s="243">
        <f t="shared" si="51"/>
        <v>0</v>
      </c>
      <c r="K196" s="243">
        <f t="shared" si="51"/>
        <v>0</v>
      </c>
      <c r="L196" s="243">
        <f t="shared" si="51"/>
        <v>0.52</v>
      </c>
      <c r="M196" s="243">
        <f t="shared" si="51"/>
        <v>9.1999999999999993</v>
      </c>
      <c r="N196" s="243">
        <f t="shared" si="51"/>
        <v>1E-3</v>
      </c>
      <c r="O196" s="243">
        <f t="shared" si="51"/>
        <v>13.2</v>
      </c>
      <c r="P196" s="243">
        <f t="shared" si="51"/>
        <v>2E-3</v>
      </c>
      <c r="Q196" s="243">
        <f t="shared" si="51"/>
        <v>34.799999999999997</v>
      </c>
      <c r="R196" s="244">
        <f>SUM(R197)</f>
        <v>0.8</v>
      </c>
    </row>
    <row r="197" spans="1:18">
      <c r="A197" s="204"/>
      <c r="B197" s="61" t="s">
        <v>48</v>
      </c>
      <c r="C197" s="88" t="s">
        <v>49</v>
      </c>
      <c r="D197" s="228">
        <v>3.16</v>
      </c>
      <c r="E197" s="228">
        <v>0.4</v>
      </c>
      <c r="F197" s="228">
        <v>19.239999999999998</v>
      </c>
      <c r="G197" s="228">
        <v>94</v>
      </c>
      <c r="H197" s="228">
        <v>6.4000000000000001E-2</v>
      </c>
      <c r="I197" s="228">
        <v>2.4E-2</v>
      </c>
      <c r="J197" s="228">
        <v>0</v>
      </c>
      <c r="K197" s="246">
        <v>0</v>
      </c>
      <c r="L197" s="246">
        <v>0.52</v>
      </c>
      <c r="M197" s="246">
        <v>9.1999999999999993</v>
      </c>
      <c r="N197" s="247">
        <v>1E-3</v>
      </c>
      <c r="O197" s="247">
        <v>13.2</v>
      </c>
      <c r="P197" s="247">
        <v>2E-3</v>
      </c>
      <c r="Q197" s="247">
        <v>34.799999999999997</v>
      </c>
      <c r="R197" s="248">
        <v>0.8</v>
      </c>
    </row>
    <row r="198" spans="1:18">
      <c r="A198" s="249">
        <v>140</v>
      </c>
      <c r="B198" s="625" t="s">
        <v>50</v>
      </c>
      <c r="C198" s="142" t="s">
        <v>51</v>
      </c>
      <c r="D198" s="236">
        <f t="shared" ref="D198:R198" si="52">SUM(D199)</f>
        <v>1.5</v>
      </c>
      <c r="E198" s="236">
        <f t="shared" si="52"/>
        <v>0.5</v>
      </c>
      <c r="F198" s="236">
        <f t="shared" si="52"/>
        <v>21</v>
      </c>
      <c r="G198" s="236">
        <f t="shared" si="52"/>
        <v>96</v>
      </c>
      <c r="H198" s="250">
        <f t="shared" si="52"/>
        <v>0.04</v>
      </c>
      <c r="I198" s="250">
        <f t="shared" si="52"/>
        <v>0.05</v>
      </c>
      <c r="J198" s="236">
        <f t="shared" si="52"/>
        <v>10</v>
      </c>
      <c r="K198" s="236">
        <f t="shared" si="52"/>
        <v>0.02</v>
      </c>
      <c r="L198" s="236">
        <f t="shared" si="52"/>
        <v>0.4</v>
      </c>
      <c r="M198" s="236">
        <f t="shared" si="52"/>
        <v>8</v>
      </c>
      <c r="N198" s="236">
        <f t="shared" si="52"/>
        <v>0</v>
      </c>
      <c r="O198" s="236">
        <f t="shared" si="52"/>
        <v>42</v>
      </c>
      <c r="P198" s="236">
        <f t="shared" si="52"/>
        <v>1E-3</v>
      </c>
      <c r="Q198" s="236">
        <f t="shared" si="52"/>
        <v>28</v>
      </c>
      <c r="R198" s="236">
        <f t="shared" si="52"/>
        <v>0.6</v>
      </c>
    </row>
    <row r="199" spans="1:18" ht="15.75" thickBot="1">
      <c r="A199" s="249"/>
      <c r="B199" s="626" t="s">
        <v>118</v>
      </c>
      <c r="C199" s="145" t="s">
        <v>119</v>
      </c>
      <c r="D199" s="239">
        <v>1.5</v>
      </c>
      <c r="E199" s="239">
        <v>0.5</v>
      </c>
      <c r="F199" s="239">
        <v>21</v>
      </c>
      <c r="G199" s="239">
        <v>96</v>
      </c>
      <c r="H199" s="252">
        <v>0.04</v>
      </c>
      <c r="I199" s="252">
        <v>0.05</v>
      </c>
      <c r="J199" s="239">
        <v>10</v>
      </c>
      <c r="K199" s="239">
        <v>0.02</v>
      </c>
      <c r="L199" s="239">
        <v>0.4</v>
      </c>
      <c r="M199" s="252">
        <v>8</v>
      </c>
      <c r="N199" s="253">
        <v>0</v>
      </c>
      <c r="O199" s="253">
        <v>42</v>
      </c>
      <c r="P199" s="253">
        <v>1E-3</v>
      </c>
      <c r="Q199" s="253">
        <v>28</v>
      </c>
      <c r="R199" s="254">
        <v>0.6</v>
      </c>
    </row>
    <row r="200" spans="1:18" ht="15.75" customHeight="1" thickBot="1">
      <c r="A200" s="741" t="s">
        <v>98</v>
      </c>
      <c r="B200" s="742"/>
      <c r="C200" s="733">
        <v>535</v>
      </c>
      <c r="D200" s="255">
        <f>SUM(D183,D192,D196,D198,)</f>
        <v>30.99</v>
      </c>
      <c r="E200" s="255">
        <f t="shared" ref="E200:R200" si="53">SUM(E183,E192,E196,E198,)</f>
        <v>18.895</v>
      </c>
      <c r="F200" s="255">
        <f t="shared" si="53"/>
        <v>83.24799999999999</v>
      </c>
      <c r="G200" s="255">
        <f t="shared" si="53"/>
        <v>626.48</v>
      </c>
      <c r="H200" s="255">
        <f t="shared" si="53"/>
        <v>0.217</v>
      </c>
      <c r="I200" s="255">
        <f t="shared" si="53"/>
        <v>0.85900000000000021</v>
      </c>
      <c r="J200" s="255">
        <f t="shared" si="53"/>
        <v>11.774000000000001</v>
      </c>
      <c r="K200" s="256">
        <f t="shared" si="53"/>
        <v>0.14099999999999999</v>
      </c>
      <c r="L200" s="256">
        <f t="shared" si="53"/>
        <v>1.4739999999999998</v>
      </c>
      <c r="M200" s="256">
        <f t="shared" si="53"/>
        <v>357.04200000000003</v>
      </c>
      <c r="N200" s="256">
        <f t="shared" si="53"/>
        <v>2.0000000000000004E-2</v>
      </c>
      <c r="O200" s="256">
        <f t="shared" si="53"/>
        <v>100.864</v>
      </c>
      <c r="P200" s="256">
        <f t="shared" si="53"/>
        <v>4.4000000000000004E-2</v>
      </c>
      <c r="Q200" s="256">
        <f t="shared" si="53"/>
        <v>433.71600000000001</v>
      </c>
      <c r="R200" s="287">
        <f t="shared" si="53"/>
        <v>4.1249999999999991</v>
      </c>
    </row>
    <row r="201" spans="1:18" ht="15" customHeight="1" thickBot="1">
      <c r="A201" s="753" t="s">
        <v>55</v>
      </c>
      <c r="B201" s="754"/>
      <c r="C201" s="754"/>
      <c r="D201" s="754"/>
      <c r="E201" s="754"/>
      <c r="F201" s="754"/>
      <c r="G201" s="754"/>
      <c r="H201" s="754"/>
      <c r="I201" s="754"/>
      <c r="J201" s="754"/>
      <c r="K201" s="754"/>
      <c r="L201" s="754"/>
      <c r="M201" s="754"/>
      <c r="N201" s="754"/>
      <c r="O201" s="754"/>
      <c r="P201" s="754"/>
      <c r="Q201" s="754"/>
      <c r="R201" s="755"/>
    </row>
    <row r="202" spans="1:18" ht="29.25" customHeight="1">
      <c r="A202" s="200">
        <v>3</v>
      </c>
      <c r="B202" s="630" t="s">
        <v>120</v>
      </c>
      <c r="C202" s="288">
        <v>60</v>
      </c>
      <c r="D202" s="289">
        <f>SUM(D203:D207)</f>
        <v>0.76800000000000002</v>
      </c>
      <c r="E202" s="289">
        <f t="shared" ref="E202:R202" si="54">SUM(E203:E207)</f>
        <v>6.0840000000000005</v>
      </c>
      <c r="F202" s="289">
        <f t="shared" si="54"/>
        <v>3.54</v>
      </c>
      <c r="G202" s="289">
        <f>SUM(G203:G207)</f>
        <v>73</v>
      </c>
      <c r="H202" s="289">
        <f t="shared" si="54"/>
        <v>2.1000000000000001E-2</v>
      </c>
      <c r="I202" s="289">
        <f t="shared" si="54"/>
        <v>2.4E-2</v>
      </c>
      <c r="J202" s="289">
        <f t="shared" si="54"/>
        <v>35.89</v>
      </c>
      <c r="K202" s="289">
        <f t="shared" si="54"/>
        <v>0.24199999999999999</v>
      </c>
      <c r="L202" s="289">
        <f t="shared" si="54"/>
        <v>0.65900000000000003</v>
      </c>
      <c r="M202" s="289">
        <f t="shared" si="54"/>
        <v>24.460000000000004</v>
      </c>
      <c r="N202" s="289">
        <f t="shared" si="54"/>
        <v>2E-3</v>
      </c>
      <c r="O202" s="289">
        <f t="shared" si="54"/>
        <v>11.112</v>
      </c>
      <c r="P202" s="289">
        <f t="shared" si="54"/>
        <v>0</v>
      </c>
      <c r="Q202" s="289">
        <f t="shared" si="54"/>
        <v>18.52</v>
      </c>
      <c r="R202" s="290">
        <f t="shared" si="54"/>
        <v>0.54800000000000004</v>
      </c>
    </row>
    <row r="203" spans="1:18" ht="15.75" customHeight="1">
      <c r="A203" s="204"/>
      <c r="B203" s="199" t="s">
        <v>121</v>
      </c>
      <c r="C203" s="199" t="s">
        <v>377</v>
      </c>
      <c r="D203" s="61">
        <v>0.61</v>
      </c>
      <c r="E203" s="61">
        <v>3.4000000000000002E-2</v>
      </c>
      <c r="F203" s="61">
        <v>1.6</v>
      </c>
      <c r="G203" s="61">
        <v>9.58</v>
      </c>
      <c r="H203" s="61">
        <v>0.01</v>
      </c>
      <c r="I203" s="61">
        <v>1.4E-2</v>
      </c>
      <c r="J203" s="61">
        <v>15.39</v>
      </c>
      <c r="K203" s="61">
        <v>1E-3</v>
      </c>
      <c r="L203" s="61">
        <v>3.4000000000000002E-2</v>
      </c>
      <c r="M203" s="61">
        <v>16.420000000000002</v>
      </c>
      <c r="N203" s="220">
        <v>1E-3</v>
      </c>
      <c r="O203" s="220">
        <v>5.4720000000000004</v>
      </c>
      <c r="P203" s="220">
        <v>0</v>
      </c>
      <c r="Q203" s="220">
        <v>10.6</v>
      </c>
      <c r="R203" s="221">
        <v>0.2</v>
      </c>
    </row>
    <row r="204" spans="1:18">
      <c r="A204" s="204"/>
      <c r="B204" s="199" t="s">
        <v>123</v>
      </c>
      <c r="C204" s="199" t="s">
        <v>378</v>
      </c>
      <c r="D204" s="61">
        <v>4.8000000000000001E-2</v>
      </c>
      <c r="E204" s="61">
        <v>4.8000000000000001E-2</v>
      </c>
      <c r="F204" s="61">
        <v>1.08</v>
      </c>
      <c r="G204" s="61">
        <v>5.4</v>
      </c>
      <c r="H204" s="61">
        <v>4.0000000000000001E-3</v>
      </c>
      <c r="I204" s="61">
        <v>2E-3</v>
      </c>
      <c r="J204" s="61">
        <v>19.8</v>
      </c>
      <c r="K204" s="61">
        <v>1E-3</v>
      </c>
      <c r="L204" s="61">
        <v>2.4E-2</v>
      </c>
      <c r="M204" s="61">
        <v>1.92</v>
      </c>
      <c r="N204" s="220">
        <v>0</v>
      </c>
      <c r="O204" s="220">
        <v>1.08</v>
      </c>
      <c r="P204" s="220">
        <v>0</v>
      </c>
      <c r="Q204" s="220">
        <v>1.32</v>
      </c>
      <c r="R204" s="221">
        <v>0.26400000000000001</v>
      </c>
    </row>
    <row r="205" spans="1:18">
      <c r="A205" s="204"/>
      <c r="B205" s="199" t="s">
        <v>71</v>
      </c>
      <c r="C205" s="88" t="s">
        <v>379</v>
      </c>
      <c r="D205" s="61">
        <v>0.11</v>
      </c>
      <c r="E205" s="61">
        <v>1.2E-2</v>
      </c>
      <c r="F205" s="61">
        <v>0.86</v>
      </c>
      <c r="G205" s="61">
        <v>4.08</v>
      </c>
      <c r="H205" s="61">
        <v>7.0000000000000001E-3</v>
      </c>
      <c r="I205" s="61">
        <v>8.0000000000000002E-3</v>
      </c>
      <c r="J205" s="61">
        <v>0.7</v>
      </c>
      <c r="K205" s="61">
        <v>0.24</v>
      </c>
      <c r="L205" s="61">
        <v>4.8000000000000001E-2</v>
      </c>
      <c r="M205" s="61">
        <v>6.12</v>
      </c>
      <c r="N205" s="220">
        <v>1E-3</v>
      </c>
      <c r="O205" s="220">
        <v>4.5599999999999996</v>
      </c>
      <c r="P205" s="220">
        <v>0</v>
      </c>
      <c r="Q205" s="220">
        <v>6.6</v>
      </c>
      <c r="R205" s="221">
        <v>8.4000000000000005E-2</v>
      </c>
    </row>
    <row r="206" spans="1:18">
      <c r="A206" s="204"/>
      <c r="B206" s="199" t="s">
        <v>85</v>
      </c>
      <c r="C206" s="88" t="s">
        <v>26</v>
      </c>
      <c r="D206" s="61">
        <v>0</v>
      </c>
      <c r="E206" s="61">
        <v>5.99</v>
      </c>
      <c r="F206" s="61">
        <v>0</v>
      </c>
      <c r="G206" s="61">
        <v>53.94</v>
      </c>
      <c r="H206" s="61">
        <v>0</v>
      </c>
      <c r="I206" s="61">
        <v>0</v>
      </c>
      <c r="J206" s="61">
        <v>0</v>
      </c>
      <c r="K206" s="61">
        <v>0</v>
      </c>
      <c r="L206" s="61">
        <v>0.55300000000000005</v>
      </c>
      <c r="M206" s="61">
        <v>0</v>
      </c>
      <c r="N206" s="61">
        <v>0</v>
      </c>
      <c r="O206" s="61">
        <v>0</v>
      </c>
      <c r="P206" s="61">
        <v>0</v>
      </c>
      <c r="Q206" s="61">
        <v>0</v>
      </c>
      <c r="R206" s="221">
        <v>0</v>
      </c>
    </row>
    <row r="207" spans="1:18">
      <c r="A207" s="204"/>
      <c r="B207" s="199" t="s">
        <v>31</v>
      </c>
      <c r="C207" s="199" t="s">
        <v>126</v>
      </c>
      <c r="D207" s="61">
        <v>0</v>
      </c>
      <c r="E207" s="61">
        <v>0</v>
      </c>
      <c r="F207" s="61">
        <v>0</v>
      </c>
      <c r="G207" s="61">
        <v>0</v>
      </c>
      <c r="H207" s="61">
        <v>0</v>
      </c>
      <c r="I207" s="61">
        <v>0</v>
      </c>
      <c r="J207" s="61">
        <v>0</v>
      </c>
      <c r="K207" s="61">
        <v>0</v>
      </c>
      <c r="L207" s="61">
        <v>0</v>
      </c>
      <c r="M207" s="61">
        <v>0</v>
      </c>
      <c r="N207" s="61">
        <v>0</v>
      </c>
      <c r="O207" s="61">
        <v>0</v>
      </c>
      <c r="P207" s="61">
        <v>0</v>
      </c>
      <c r="Q207" s="61">
        <v>0</v>
      </c>
      <c r="R207" s="221">
        <v>0</v>
      </c>
    </row>
    <row r="208" spans="1:18" ht="28.5">
      <c r="A208" s="56">
        <v>28</v>
      </c>
      <c r="B208" s="213" t="s">
        <v>127</v>
      </c>
      <c r="C208" s="291">
        <v>200</v>
      </c>
      <c r="D208" s="236">
        <f t="shared" ref="D208:R208" si="55">SUM(D209:D217)</f>
        <v>6.468</v>
      </c>
      <c r="E208" s="236">
        <f t="shared" si="55"/>
        <v>1.1660000000000001</v>
      </c>
      <c r="F208" s="236">
        <f t="shared" si="55"/>
        <v>11.830000000000002</v>
      </c>
      <c r="G208" s="236">
        <f t="shared" si="55"/>
        <v>115.35</v>
      </c>
      <c r="H208" s="236">
        <f t="shared" si="55"/>
        <v>0.129</v>
      </c>
      <c r="I208" s="236">
        <f t="shared" si="55"/>
        <v>0.38900000000000001</v>
      </c>
      <c r="J208" s="236">
        <f t="shared" si="55"/>
        <v>21.720000000000002</v>
      </c>
      <c r="K208" s="236">
        <f t="shared" si="55"/>
        <v>0.19800000000000001</v>
      </c>
      <c r="L208" s="236">
        <f t="shared" si="55"/>
        <v>0.17200000000000001</v>
      </c>
      <c r="M208" s="236">
        <f t="shared" si="55"/>
        <v>54.207999999999998</v>
      </c>
      <c r="N208" s="236">
        <f t="shared" si="55"/>
        <v>4.0000000000000001E-3</v>
      </c>
      <c r="O208" s="236">
        <f t="shared" si="55"/>
        <v>31.572000000000003</v>
      </c>
      <c r="P208" s="236">
        <f t="shared" si="55"/>
        <v>5.1219999999999999</v>
      </c>
      <c r="Q208" s="236">
        <f t="shared" si="55"/>
        <v>119.274</v>
      </c>
      <c r="R208" s="237">
        <f t="shared" si="55"/>
        <v>1.321</v>
      </c>
    </row>
    <row r="209" spans="1:18">
      <c r="A209" s="56"/>
      <c r="B209" s="64" t="s">
        <v>121</v>
      </c>
      <c r="C209" s="292" t="s">
        <v>128</v>
      </c>
      <c r="D209" s="239">
        <v>0.57999999999999996</v>
      </c>
      <c r="E209" s="239">
        <v>0.03</v>
      </c>
      <c r="F209" s="239">
        <v>1.5</v>
      </c>
      <c r="G209" s="239">
        <v>12.96</v>
      </c>
      <c r="H209" s="239">
        <v>8.9999999999999993E-3</v>
      </c>
      <c r="I209" s="239">
        <v>1.2999999999999999E-2</v>
      </c>
      <c r="J209" s="239">
        <v>14.4</v>
      </c>
      <c r="K209" s="239">
        <v>1E-3</v>
      </c>
      <c r="L209" s="239">
        <v>3.2000000000000001E-2</v>
      </c>
      <c r="M209" s="239">
        <v>15.36</v>
      </c>
      <c r="N209" s="240">
        <v>1E-3</v>
      </c>
      <c r="O209" s="240">
        <v>0</v>
      </c>
      <c r="P209" s="240">
        <v>5.12</v>
      </c>
      <c r="Q209" s="240">
        <v>9.92</v>
      </c>
      <c r="R209" s="241">
        <v>0.192</v>
      </c>
    </row>
    <row r="210" spans="1:18">
      <c r="A210" s="56"/>
      <c r="B210" s="64" t="s">
        <v>67</v>
      </c>
      <c r="C210" s="292" t="s">
        <v>129</v>
      </c>
      <c r="D210" s="239">
        <v>0.39</v>
      </c>
      <c r="E210" s="239">
        <v>0.08</v>
      </c>
      <c r="F210" s="239">
        <v>3.19</v>
      </c>
      <c r="G210" s="239">
        <v>19.09</v>
      </c>
      <c r="H210" s="239">
        <v>2.3E-2</v>
      </c>
      <c r="I210" s="239">
        <v>0.13400000000000001</v>
      </c>
      <c r="J210" s="239">
        <v>3.92</v>
      </c>
      <c r="K210" s="239">
        <v>0</v>
      </c>
      <c r="L210" s="239">
        <v>0.02</v>
      </c>
      <c r="M210" s="239">
        <v>1.96</v>
      </c>
      <c r="N210" s="240">
        <v>1E-3</v>
      </c>
      <c r="O210" s="240">
        <v>4.5</v>
      </c>
      <c r="P210" s="240">
        <v>0</v>
      </c>
      <c r="Q210" s="240">
        <v>11.37</v>
      </c>
      <c r="R210" s="241">
        <v>0.17399999999999999</v>
      </c>
    </row>
    <row r="211" spans="1:18">
      <c r="A211" s="56"/>
      <c r="B211" s="64" t="s">
        <v>59</v>
      </c>
      <c r="C211" s="292" t="s">
        <v>130</v>
      </c>
      <c r="D211" s="239">
        <v>0.34</v>
      </c>
      <c r="E211" s="239">
        <v>0.02</v>
      </c>
      <c r="F211" s="239">
        <v>1.97</v>
      </c>
      <c r="G211" s="239">
        <v>13.41</v>
      </c>
      <c r="H211" s="239">
        <v>7.0000000000000001E-3</v>
      </c>
      <c r="I211" s="239">
        <v>7.0000000000000001E-3</v>
      </c>
      <c r="J211" s="239">
        <v>2.2400000000000002</v>
      </c>
      <c r="K211" s="239">
        <v>0</v>
      </c>
      <c r="L211" s="239">
        <v>2.1999999999999999E-2</v>
      </c>
      <c r="M211" s="239">
        <v>3.5840000000000001</v>
      </c>
      <c r="N211" s="240">
        <v>1E-3</v>
      </c>
      <c r="O211" s="240">
        <v>4.9279999999999999</v>
      </c>
      <c r="P211" s="240">
        <v>0</v>
      </c>
      <c r="Q211" s="240">
        <v>9.6319999999999997</v>
      </c>
      <c r="R211" s="241">
        <v>0.17899999999999999</v>
      </c>
    </row>
    <row r="212" spans="1:18">
      <c r="A212" s="56"/>
      <c r="B212" s="64" t="s">
        <v>131</v>
      </c>
      <c r="C212" s="292" t="s">
        <v>132</v>
      </c>
      <c r="D212" s="239">
        <v>0.12</v>
      </c>
      <c r="E212" s="239">
        <v>0.01</v>
      </c>
      <c r="F212" s="239">
        <v>0.66</v>
      </c>
      <c r="G212" s="239">
        <v>7.36</v>
      </c>
      <c r="H212" s="239">
        <v>6.0000000000000001E-3</v>
      </c>
      <c r="I212" s="239">
        <v>7.0000000000000001E-3</v>
      </c>
      <c r="J212" s="239">
        <v>0.48</v>
      </c>
      <c r="K212" s="239">
        <v>0.192</v>
      </c>
      <c r="L212" s="239">
        <v>3.7999999999999999E-2</v>
      </c>
      <c r="M212" s="239">
        <v>4.8959999999999999</v>
      </c>
      <c r="N212" s="240">
        <v>0</v>
      </c>
      <c r="O212" s="240">
        <v>3.6480000000000001</v>
      </c>
      <c r="P212" s="240">
        <v>0</v>
      </c>
      <c r="Q212" s="240">
        <v>5.28</v>
      </c>
      <c r="R212" s="241">
        <v>6.7000000000000004E-2</v>
      </c>
    </row>
    <row r="213" spans="1:18">
      <c r="A213" s="56"/>
      <c r="B213" s="64" t="s">
        <v>69</v>
      </c>
      <c r="C213" s="292" t="s">
        <v>133</v>
      </c>
      <c r="D213" s="239">
        <v>0.09</v>
      </c>
      <c r="E213" s="239">
        <v>0.01</v>
      </c>
      <c r="F213" s="239">
        <v>0.52</v>
      </c>
      <c r="G213" s="239">
        <v>6.62</v>
      </c>
      <c r="H213" s="239">
        <v>3.0000000000000001E-3</v>
      </c>
      <c r="I213" s="239">
        <v>2E-3</v>
      </c>
      <c r="J213" s="239">
        <v>0.64</v>
      </c>
      <c r="K213" s="239">
        <v>0</v>
      </c>
      <c r="L213" s="239">
        <v>1.2E-2</v>
      </c>
      <c r="M213" s="239">
        <v>1.984</v>
      </c>
      <c r="N213" s="240">
        <v>0</v>
      </c>
      <c r="O213" s="240">
        <v>0.89600000000000002</v>
      </c>
      <c r="P213" s="240">
        <v>0</v>
      </c>
      <c r="Q213" s="240">
        <v>3.7120000000000002</v>
      </c>
      <c r="R213" s="241">
        <v>5.0999999999999997E-2</v>
      </c>
    </row>
    <row r="214" spans="1:18">
      <c r="A214" s="56"/>
      <c r="B214" s="64" t="s">
        <v>134</v>
      </c>
      <c r="C214" s="292" t="s">
        <v>90</v>
      </c>
      <c r="D214" s="239">
        <v>0.22</v>
      </c>
      <c r="E214" s="239">
        <v>0.8</v>
      </c>
      <c r="F214" s="239">
        <v>0.31</v>
      </c>
      <c r="G214" s="239">
        <v>13.52</v>
      </c>
      <c r="H214" s="239">
        <v>2E-3</v>
      </c>
      <c r="I214" s="239">
        <v>8.0000000000000002E-3</v>
      </c>
      <c r="J214" s="239">
        <v>0.04</v>
      </c>
      <c r="K214" s="239">
        <v>5.0000000000000001E-3</v>
      </c>
      <c r="L214" s="239">
        <v>2.4E-2</v>
      </c>
      <c r="M214" s="239">
        <v>7.2</v>
      </c>
      <c r="N214" s="240">
        <v>1E-3</v>
      </c>
      <c r="O214" s="240">
        <v>0.8</v>
      </c>
      <c r="P214" s="240">
        <v>0</v>
      </c>
      <c r="Q214" s="240">
        <v>4.96</v>
      </c>
      <c r="R214" s="241">
        <v>8.0000000000000002E-3</v>
      </c>
    </row>
    <row r="215" spans="1:18">
      <c r="A215" s="56"/>
      <c r="B215" s="64" t="s">
        <v>31</v>
      </c>
      <c r="C215" s="292" t="s">
        <v>135</v>
      </c>
      <c r="D215" s="239">
        <v>0</v>
      </c>
      <c r="E215" s="239">
        <v>0</v>
      </c>
      <c r="F215" s="239">
        <v>0</v>
      </c>
      <c r="G215" s="239">
        <v>0</v>
      </c>
      <c r="H215" s="239">
        <v>0</v>
      </c>
      <c r="I215" s="239">
        <v>0</v>
      </c>
      <c r="J215" s="239">
        <v>0</v>
      </c>
      <c r="K215" s="239">
        <v>0</v>
      </c>
      <c r="L215" s="239">
        <v>0</v>
      </c>
      <c r="M215" s="239">
        <v>0</v>
      </c>
      <c r="N215" s="239">
        <v>0</v>
      </c>
      <c r="O215" s="239">
        <v>0</v>
      </c>
      <c r="P215" s="239">
        <v>0</v>
      </c>
      <c r="Q215" s="239">
        <v>0</v>
      </c>
      <c r="R215" s="241">
        <v>0</v>
      </c>
    </row>
    <row r="216" spans="1:18">
      <c r="A216" s="56"/>
      <c r="B216" s="64" t="s">
        <v>33</v>
      </c>
      <c r="C216" s="292" t="s">
        <v>136</v>
      </c>
      <c r="D216" s="239">
        <v>0</v>
      </c>
      <c r="E216" s="239">
        <v>0</v>
      </c>
      <c r="F216" s="239">
        <v>0.8</v>
      </c>
      <c r="G216" s="239">
        <v>7.19</v>
      </c>
      <c r="H216" s="239">
        <v>0</v>
      </c>
      <c r="I216" s="239">
        <v>0</v>
      </c>
      <c r="J216" s="239">
        <v>0</v>
      </c>
      <c r="K216" s="239">
        <v>0</v>
      </c>
      <c r="L216" s="239">
        <v>0</v>
      </c>
      <c r="M216" s="239">
        <v>2.4E-2</v>
      </c>
      <c r="N216" s="240">
        <v>0</v>
      </c>
      <c r="O216" s="240">
        <v>0</v>
      </c>
      <c r="P216" s="240">
        <v>0</v>
      </c>
      <c r="Q216" s="240">
        <v>0</v>
      </c>
      <c r="R216" s="241">
        <v>2E-3</v>
      </c>
    </row>
    <row r="217" spans="1:18" ht="28.5" customHeight="1">
      <c r="A217" s="56"/>
      <c r="B217" s="64" t="s">
        <v>73</v>
      </c>
      <c r="C217" s="65" t="s">
        <v>74</v>
      </c>
      <c r="D217" s="229">
        <v>4.7279999999999998</v>
      </c>
      <c r="E217" s="229">
        <v>0.216</v>
      </c>
      <c r="F217" s="229">
        <v>2.88</v>
      </c>
      <c r="G217" s="229">
        <v>35.200000000000003</v>
      </c>
      <c r="H217" s="229">
        <v>7.9000000000000001E-2</v>
      </c>
      <c r="I217" s="229">
        <v>0.218</v>
      </c>
      <c r="J217" s="229">
        <v>0</v>
      </c>
      <c r="K217" s="229">
        <v>0</v>
      </c>
      <c r="L217" s="229">
        <v>2.4E-2</v>
      </c>
      <c r="M217" s="229">
        <v>19.2</v>
      </c>
      <c r="N217" s="230">
        <v>0</v>
      </c>
      <c r="O217" s="230">
        <v>16.8</v>
      </c>
      <c r="P217" s="230">
        <v>2E-3</v>
      </c>
      <c r="Q217" s="230">
        <v>74.400000000000006</v>
      </c>
      <c r="R217" s="231">
        <v>0.64800000000000002</v>
      </c>
    </row>
    <row r="218" spans="1:18" ht="31.5">
      <c r="A218" s="193">
        <v>286</v>
      </c>
      <c r="B218" s="631" t="s">
        <v>137</v>
      </c>
      <c r="C218" s="293">
        <v>100</v>
      </c>
      <c r="D218" s="294">
        <f t="shared" ref="D218:Q218" si="56">SUM(D219:D232)</f>
        <v>6.2949999999999982</v>
      </c>
      <c r="E218" s="294">
        <f t="shared" si="56"/>
        <v>10.623999999999999</v>
      </c>
      <c r="F218" s="294">
        <f t="shared" si="56"/>
        <v>9.4289999999999985</v>
      </c>
      <c r="G218" s="294">
        <f t="shared" si="56"/>
        <v>151.30500000000001</v>
      </c>
      <c r="H218" s="294">
        <f t="shared" si="56"/>
        <v>5.6999999999999995E-2</v>
      </c>
      <c r="I218" s="294">
        <f t="shared" si="56"/>
        <v>7.9000000000000015E-2</v>
      </c>
      <c r="J218" s="294">
        <f t="shared" si="56"/>
        <v>2.5</v>
      </c>
      <c r="K218" s="294">
        <f t="shared" si="56"/>
        <v>2.8999999999999998E-2</v>
      </c>
      <c r="L218" s="294">
        <f t="shared" si="56"/>
        <v>0.44300000000000006</v>
      </c>
      <c r="M218" s="294">
        <f t="shared" si="56"/>
        <v>22.1</v>
      </c>
      <c r="N218" s="294">
        <f t="shared" si="56"/>
        <v>3.0000000000000001E-3</v>
      </c>
      <c r="O218" s="294">
        <f t="shared" si="56"/>
        <v>16.023000000000003</v>
      </c>
      <c r="P218" s="294">
        <f t="shared" si="56"/>
        <v>0</v>
      </c>
      <c r="Q218" s="294">
        <f t="shared" si="56"/>
        <v>86.563000000000002</v>
      </c>
      <c r="R218" s="295">
        <f>SUM(R219:R232)</f>
        <v>1.3159999999999998</v>
      </c>
    </row>
    <row r="219" spans="1:18" ht="15.75">
      <c r="A219" s="193"/>
      <c r="B219" s="296" t="s">
        <v>38</v>
      </c>
      <c r="C219" s="95" t="s">
        <v>35</v>
      </c>
      <c r="D219" s="196">
        <v>0</v>
      </c>
      <c r="E219" s="196">
        <v>0</v>
      </c>
      <c r="F219" s="196">
        <v>0</v>
      </c>
      <c r="G219" s="196">
        <v>0</v>
      </c>
      <c r="H219" s="196">
        <v>0</v>
      </c>
      <c r="I219" s="196">
        <v>0</v>
      </c>
      <c r="J219" s="196">
        <v>0</v>
      </c>
      <c r="K219" s="196">
        <v>0</v>
      </c>
      <c r="L219" s="196">
        <v>0</v>
      </c>
      <c r="M219" s="196">
        <v>0</v>
      </c>
      <c r="N219" s="197">
        <v>0</v>
      </c>
      <c r="O219" s="197">
        <v>0</v>
      </c>
      <c r="P219" s="197">
        <v>0</v>
      </c>
      <c r="Q219" s="197">
        <v>0</v>
      </c>
      <c r="R219" s="198">
        <v>0</v>
      </c>
    </row>
    <row r="220" spans="1:18" ht="15.75">
      <c r="A220" s="193"/>
      <c r="B220" s="296" t="s">
        <v>138</v>
      </c>
      <c r="C220" s="296" t="s">
        <v>139</v>
      </c>
      <c r="D220" s="196">
        <v>5.0999999999999996</v>
      </c>
      <c r="E220" s="196">
        <v>5.93</v>
      </c>
      <c r="F220" s="196">
        <v>0</v>
      </c>
      <c r="G220" s="196">
        <v>69.5</v>
      </c>
      <c r="H220" s="196">
        <v>1.9E-2</v>
      </c>
      <c r="I220" s="196">
        <v>4.9000000000000002E-2</v>
      </c>
      <c r="J220" s="196">
        <v>0</v>
      </c>
      <c r="K220" s="196">
        <v>0</v>
      </c>
      <c r="L220" s="196">
        <v>0.127</v>
      </c>
      <c r="M220" s="196">
        <v>2.87</v>
      </c>
      <c r="N220" s="197">
        <v>2E-3</v>
      </c>
      <c r="O220" s="197">
        <v>7.01</v>
      </c>
      <c r="P220" s="197">
        <v>0</v>
      </c>
      <c r="Q220" s="197">
        <v>59.93</v>
      </c>
      <c r="R220" s="198">
        <v>0.86</v>
      </c>
    </row>
    <row r="221" spans="1:18" ht="15.75">
      <c r="A221" s="193"/>
      <c r="B221" s="296" t="s">
        <v>140</v>
      </c>
      <c r="C221" s="296" t="s">
        <v>141</v>
      </c>
      <c r="D221" s="196">
        <v>0</v>
      </c>
      <c r="E221" s="196">
        <v>0.14000000000000001</v>
      </c>
      <c r="F221" s="196">
        <v>0.91</v>
      </c>
      <c r="G221" s="196">
        <v>4</v>
      </c>
      <c r="H221" s="196">
        <v>5.0000000000000001E-3</v>
      </c>
      <c r="I221" s="196">
        <v>3.0000000000000001E-3</v>
      </c>
      <c r="J221" s="196">
        <v>1</v>
      </c>
      <c r="K221" s="196">
        <v>0</v>
      </c>
      <c r="L221" s="196">
        <v>0.02</v>
      </c>
      <c r="M221" s="196">
        <v>3.1</v>
      </c>
      <c r="N221" s="197">
        <v>0</v>
      </c>
      <c r="O221" s="197">
        <v>1.4</v>
      </c>
      <c r="P221" s="197">
        <v>0</v>
      </c>
      <c r="Q221" s="197">
        <v>5.8</v>
      </c>
      <c r="R221" s="198">
        <v>0.08</v>
      </c>
    </row>
    <row r="222" spans="1:18" ht="31.5">
      <c r="A222" s="193"/>
      <c r="B222" s="296" t="s">
        <v>142</v>
      </c>
      <c r="C222" s="296" t="s">
        <v>143</v>
      </c>
      <c r="D222" s="196">
        <v>3.2000000000000001E-2</v>
      </c>
      <c r="E222" s="196">
        <v>0.26500000000000001</v>
      </c>
      <c r="F222" s="196">
        <v>1.6950000000000001</v>
      </c>
      <c r="G222" s="196">
        <v>8.2750000000000004</v>
      </c>
      <c r="H222" s="196">
        <v>6.0000000000000001E-3</v>
      </c>
      <c r="I222" s="196">
        <v>2E-3</v>
      </c>
      <c r="J222" s="196">
        <v>0</v>
      </c>
      <c r="K222" s="196">
        <v>0</v>
      </c>
      <c r="L222" s="196">
        <v>4.4999999999999998E-2</v>
      </c>
      <c r="M222" s="196">
        <v>0.6</v>
      </c>
      <c r="N222" s="197">
        <v>0</v>
      </c>
      <c r="O222" s="197">
        <v>1.1000000000000001</v>
      </c>
      <c r="P222" s="197">
        <v>0</v>
      </c>
      <c r="Q222" s="197">
        <v>2.875</v>
      </c>
      <c r="R222" s="198">
        <v>5.1999999999999998E-2</v>
      </c>
    </row>
    <row r="223" spans="1:18" ht="31.5">
      <c r="A223" s="193"/>
      <c r="B223" s="296" t="s">
        <v>144</v>
      </c>
      <c r="C223" s="296" t="s">
        <v>145</v>
      </c>
      <c r="D223" s="196">
        <v>6.9000000000000006E-2</v>
      </c>
      <c r="E223" s="196">
        <v>0.54300000000000004</v>
      </c>
      <c r="F223" s="196">
        <v>3.32</v>
      </c>
      <c r="G223" s="196">
        <v>16.170000000000002</v>
      </c>
      <c r="H223" s="196">
        <v>1.0999999999999999E-2</v>
      </c>
      <c r="I223" s="196">
        <v>4.0000000000000001E-3</v>
      </c>
      <c r="J223" s="196">
        <v>0</v>
      </c>
      <c r="K223" s="196">
        <v>0</v>
      </c>
      <c r="L223" s="196">
        <v>8.8999999999999996E-2</v>
      </c>
      <c r="M223" s="196">
        <v>1.58</v>
      </c>
      <c r="N223" s="197">
        <v>0</v>
      </c>
      <c r="O223" s="197">
        <v>2.27</v>
      </c>
      <c r="P223" s="197">
        <v>0</v>
      </c>
      <c r="Q223" s="197">
        <v>5.98</v>
      </c>
      <c r="R223" s="198">
        <v>0.13800000000000001</v>
      </c>
    </row>
    <row r="224" spans="1:18" ht="15.75">
      <c r="A224" s="193"/>
      <c r="B224" s="64" t="s">
        <v>25</v>
      </c>
      <c r="C224" s="205" t="s">
        <v>146</v>
      </c>
      <c r="D224" s="195">
        <v>0.02</v>
      </c>
      <c r="E224" s="195">
        <v>1.1599999999999999</v>
      </c>
      <c r="F224" s="195">
        <v>0.03</v>
      </c>
      <c r="G224" s="195">
        <v>10.64</v>
      </c>
      <c r="H224" s="196">
        <v>0</v>
      </c>
      <c r="I224" s="196">
        <v>2E-3</v>
      </c>
      <c r="J224" s="196">
        <v>0</v>
      </c>
      <c r="K224" s="196">
        <v>8.0000000000000002E-3</v>
      </c>
      <c r="L224" s="196">
        <v>1.9E-2</v>
      </c>
      <c r="M224" s="196">
        <v>0.45</v>
      </c>
      <c r="N224" s="197">
        <v>0</v>
      </c>
      <c r="O224" s="197">
        <v>8.9999999999999993E-3</v>
      </c>
      <c r="P224" s="197">
        <v>0</v>
      </c>
      <c r="Q224" s="197">
        <v>0.56399999999999995</v>
      </c>
      <c r="R224" s="198">
        <v>4.0000000000000001E-3</v>
      </c>
    </row>
    <row r="225" spans="1:18" ht="15.75">
      <c r="A225" s="193"/>
      <c r="B225" s="64" t="s">
        <v>25</v>
      </c>
      <c r="C225" s="205" t="s">
        <v>146</v>
      </c>
      <c r="D225" s="195">
        <v>0.02</v>
      </c>
      <c r="E225" s="195">
        <v>1.1599999999999999</v>
      </c>
      <c r="F225" s="195">
        <v>0.03</v>
      </c>
      <c r="G225" s="195">
        <v>10.64</v>
      </c>
      <c r="H225" s="196">
        <v>0</v>
      </c>
      <c r="I225" s="196">
        <v>1E-3</v>
      </c>
      <c r="J225" s="196">
        <v>0</v>
      </c>
      <c r="K225" s="196">
        <v>8.0000000000000002E-3</v>
      </c>
      <c r="L225" s="196">
        <v>1.9E-2</v>
      </c>
      <c r="M225" s="196">
        <v>0.24</v>
      </c>
      <c r="N225" s="197">
        <v>0</v>
      </c>
      <c r="O225" s="197">
        <v>8.9999999999999993E-3</v>
      </c>
      <c r="P225" s="197">
        <v>0</v>
      </c>
      <c r="Q225" s="197">
        <v>0.56399999999999995</v>
      </c>
      <c r="R225" s="198">
        <v>4.0000000000000001E-3</v>
      </c>
    </row>
    <row r="226" spans="1:18" ht="15.75">
      <c r="A226" s="193"/>
      <c r="B226" s="296" t="s">
        <v>140</v>
      </c>
      <c r="C226" s="296" t="s">
        <v>141</v>
      </c>
      <c r="D226" s="196">
        <v>0</v>
      </c>
      <c r="E226" s="196">
        <v>0.14000000000000001</v>
      </c>
      <c r="F226" s="196">
        <v>0.91</v>
      </c>
      <c r="G226" s="196">
        <v>4</v>
      </c>
      <c r="H226" s="196">
        <v>5.0000000000000001E-3</v>
      </c>
      <c r="I226" s="196">
        <v>3.0000000000000001E-3</v>
      </c>
      <c r="J226" s="196">
        <v>1</v>
      </c>
      <c r="K226" s="196">
        <v>0</v>
      </c>
      <c r="L226" s="196">
        <v>0.02</v>
      </c>
      <c r="M226" s="196">
        <v>3.1</v>
      </c>
      <c r="N226" s="197">
        <v>0</v>
      </c>
      <c r="O226" s="197">
        <v>1.4</v>
      </c>
      <c r="P226" s="197">
        <v>0</v>
      </c>
      <c r="Q226" s="197">
        <v>5.8</v>
      </c>
      <c r="R226" s="198">
        <v>0.08</v>
      </c>
    </row>
    <row r="227" spans="1:18" ht="15.75">
      <c r="A227" s="193"/>
      <c r="B227" s="296" t="s">
        <v>147</v>
      </c>
      <c r="C227" s="95" t="s">
        <v>148</v>
      </c>
      <c r="D227" s="196">
        <v>5.0000000000000001E-3</v>
      </c>
      <c r="E227" s="196">
        <v>4.8000000000000001E-2</v>
      </c>
      <c r="F227" s="196">
        <v>0.19</v>
      </c>
      <c r="G227" s="196">
        <v>0.99</v>
      </c>
      <c r="H227" s="196">
        <v>1E-3</v>
      </c>
      <c r="I227" s="196">
        <v>2E-3</v>
      </c>
      <c r="J227" s="196">
        <v>0.45</v>
      </c>
      <c r="K227" s="196">
        <v>3.0000000000000001E-3</v>
      </c>
      <c r="L227" s="196">
        <v>0.01</v>
      </c>
      <c r="M227" s="196">
        <v>0.2</v>
      </c>
      <c r="N227" s="197">
        <v>0</v>
      </c>
      <c r="O227" s="197">
        <v>0.5</v>
      </c>
      <c r="P227" s="197">
        <v>0</v>
      </c>
      <c r="Q227" s="197">
        <v>0.68</v>
      </c>
      <c r="R227" s="198">
        <v>2.3E-2</v>
      </c>
    </row>
    <row r="228" spans="1:18" ht="15.75">
      <c r="A228" s="193"/>
      <c r="B228" s="64" t="s">
        <v>25</v>
      </c>
      <c r="C228" s="205" t="s">
        <v>148</v>
      </c>
      <c r="D228" s="195">
        <v>0.01</v>
      </c>
      <c r="E228" s="195">
        <v>0.62</v>
      </c>
      <c r="F228" s="195">
        <v>0.02</v>
      </c>
      <c r="G228" s="195">
        <v>5.66</v>
      </c>
      <c r="H228" s="196">
        <v>0</v>
      </c>
      <c r="I228" s="196">
        <v>1E-3</v>
      </c>
      <c r="J228" s="196">
        <v>0</v>
      </c>
      <c r="K228" s="196">
        <v>4.0000000000000001E-3</v>
      </c>
      <c r="L228" s="196">
        <v>0.01</v>
      </c>
      <c r="M228" s="196">
        <v>0.24</v>
      </c>
      <c r="N228" s="197">
        <v>0</v>
      </c>
      <c r="O228" s="197">
        <v>5.0000000000000001E-3</v>
      </c>
      <c r="P228" s="197">
        <v>0</v>
      </c>
      <c r="Q228" s="197">
        <v>0.3</v>
      </c>
      <c r="R228" s="198">
        <v>2E-3</v>
      </c>
    </row>
    <row r="229" spans="1:18" ht="15.75">
      <c r="A229" s="193"/>
      <c r="B229" s="296" t="s">
        <v>38</v>
      </c>
      <c r="C229" s="95" t="s">
        <v>35</v>
      </c>
      <c r="D229" s="196">
        <v>0</v>
      </c>
      <c r="E229" s="196">
        <v>0</v>
      </c>
      <c r="F229" s="196">
        <v>0</v>
      </c>
      <c r="G229" s="196">
        <v>0</v>
      </c>
      <c r="H229" s="196">
        <v>0</v>
      </c>
      <c r="I229" s="196">
        <v>0</v>
      </c>
      <c r="J229" s="196">
        <v>0</v>
      </c>
      <c r="K229" s="196">
        <v>0</v>
      </c>
      <c r="L229" s="196">
        <v>0</v>
      </c>
      <c r="M229" s="196">
        <v>0</v>
      </c>
      <c r="N229" s="197">
        <v>0</v>
      </c>
      <c r="O229" s="197">
        <v>0</v>
      </c>
      <c r="P229" s="197">
        <v>0</v>
      </c>
      <c r="Q229" s="197">
        <v>0</v>
      </c>
      <c r="R229" s="198">
        <v>0</v>
      </c>
    </row>
    <row r="230" spans="1:18" ht="31.5">
      <c r="A230" s="193"/>
      <c r="B230" s="296" t="s">
        <v>142</v>
      </c>
      <c r="C230" s="95" t="s">
        <v>149</v>
      </c>
      <c r="D230" s="196">
        <v>3.9E-2</v>
      </c>
      <c r="E230" s="196">
        <v>0.318</v>
      </c>
      <c r="F230" s="196">
        <v>2.0339999999999998</v>
      </c>
      <c r="G230" s="196">
        <v>9.93</v>
      </c>
      <c r="H230" s="196">
        <v>7.0000000000000001E-3</v>
      </c>
      <c r="I230" s="196">
        <v>2E-3</v>
      </c>
      <c r="J230" s="196">
        <v>0</v>
      </c>
      <c r="K230" s="196">
        <v>0</v>
      </c>
      <c r="L230" s="196">
        <v>5.3999999999999999E-2</v>
      </c>
      <c r="M230" s="196">
        <v>0.72</v>
      </c>
      <c r="N230" s="197">
        <v>0</v>
      </c>
      <c r="O230" s="197">
        <v>1.32</v>
      </c>
      <c r="P230" s="197">
        <v>0</v>
      </c>
      <c r="Q230" s="197">
        <v>3.45</v>
      </c>
      <c r="R230" s="198">
        <v>6.3E-2</v>
      </c>
    </row>
    <row r="231" spans="1:18" ht="15.75">
      <c r="A231" s="193"/>
      <c r="B231" s="296" t="s">
        <v>150</v>
      </c>
      <c r="C231" s="297" t="s">
        <v>151</v>
      </c>
      <c r="D231" s="196">
        <v>0</v>
      </c>
      <c r="E231" s="196">
        <v>0</v>
      </c>
      <c r="F231" s="196">
        <v>0</v>
      </c>
      <c r="G231" s="196">
        <v>0</v>
      </c>
      <c r="H231" s="196">
        <v>0</v>
      </c>
      <c r="I231" s="196">
        <v>0</v>
      </c>
      <c r="J231" s="196">
        <v>0</v>
      </c>
      <c r="K231" s="196">
        <v>0</v>
      </c>
      <c r="L231" s="196">
        <v>0</v>
      </c>
      <c r="M231" s="196">
        <v>0</v>
      </c>
      <c r="N231" s="197">
        <v>0</v>
      </c>
      <c r="O231" s="197">
        <v>0</v>
      </c>
      <c r="P231" s="197">
        <v>0</v>
      </c>
      <c r="Q231" s="197">
        <v>0</v>
      </c>
      <c r="R231" s="198">
        <v>0</v>
      </c>
    </row>
    <row r="232" spans="1:18" ht="15.75">
      <c r="A232" s="193"/>
      <c r="B232" s="296" t="s">
        <v>152</v>
      </c>
      <c r="C232" s="95" t="s">
        <v>35</v>
      </c>
      <c r="D232" s="196">
        <v>1</v>
      </c>
      <c r="E232" s="196">
        <v>0.3</v>
      </c>
      <c r="F232" s="196">
        <v>0.28999999999999998</v>
      </c>
      <c r="G232" s="196">
        <v>11.5</v>
      </c>
      <c r="H232" s="196">
        <v>3.0000000000000001E-3</v>
      </c>
      <c r="I232" s="196">
        <v>0.01</v>
      </c>
      <c r="J232" s="196">
        <v>0.05</v>
      </c>
      <c r="K232" s="196">
        <v>6.0000000000000001E-3</v>
      </c>
      <c r="L232" s="196">
        <v>0.03</v>
      </c>
      <c r="M232" s="196">
        <v>9</v>
      </c>
      <c r="N232" s="197">
        <v>1E-3</v>
      </c>
      <c r="O232" s="197">
        <v>1</v>
      </c>
      <c r="P232" s="197">
        <v>0</v>
      </c>
      <c r="Q232" s="197">
        <v>0.62</v>
      </c>
      <c r="R232" s="198">
        <v>0.01</v>
      </c>
    </row>
    <row r="233" spans="1:18">
      <c r="A233" s="134" t="s">
        <v>339</v>
      </c>
      <c r="B233" s="628" t="s">
        <v>340</v>
      </c>
      <c r="C233" s="267">
        <v>150</v>
      </c>
      <c r="D233" s="262">
        <f t="shared" ref="D233:R233" si="57">SUM(D234:D237)</f>
        <v>3.8339999999999996</v>
      </c>
      <c r="E233" s="262">
        <f t="shared" si="57"/>
        <v>5.43</v>
      </c>
      <c r="F233" s="262">
        <f t="shared" si="57"/>
        <v>40.048000000000002</v>
      </c>
      <c r="G233" s="262">
        <f t="shared" si="57"/>
        <v>230.88</v>
      </c>
      <c r="H233" s="262">
        <f t="shared" si="57"/>
        <v>4.2999999999999997E-2</v>
      </c>
      <c r="I233" s="262">
        <f t="shared" si="57"/>
        <v>0.03</v>
      </c>
      <c r="J233" s="262">
        <f t="shared" si="57"/>
        <v>0</v>
      </c>
      <c r="K233" s="262">
        <f t="shared" si="57"/>
        <v>0.03</v>
      </c>
      <c r="L233" s="262">
        <f t="shared" si="57"/>
        <v>0.28300000000000003</v>
      </c>
      <c r="M233" s="262">
        <f t="shared" si="57"/>
        <v>5.94</v>
      </c>
      <c r="N233" s="262">
        <f t="shared" si="57"/>
        <v>0</v>
      </c>
      <c r="O233" s="262">
        <f t="shared" si="57"/>
        <v>27.033999999999999</v>
      </c>
      <c r="P233" s="262">
        <f t="shared" si="57"/>
        <v>8.0000000000000002E-3</v>
      </c>
      <c r="Q233" s="262">
        <f t="shared" si="57"/>
        <v>83.025000000000006</v>
      </c>
      <c r="R233" s="263">
        <f t="shared" si="57"/>
        <v>0.55300000000000005</v>
      </c>
    </row>
    <row r="234" spans="1:18">
      <c r="A234" s="384"/>
      <c r="B234" s="629" t="s">
        <v>34</v>
      </c>
      <c r="C234" s="268" t="s">
        <v>407</v>
      </c>
      <c r="D234" s="264">
        <v>3.78</v>
      </c>
      <c r="E234" s="264">
        <v>0.54</v>
      </c>
      <c r="F234" s="264">
        <v>39.96</v>
      </c>
      <c r="G234" s="264">
        <v>182.2</v>
      </c>
      <c r="H234" s="264">
        <v>4.2999999999999997E-2</v>
      </c>
      <c r="I234" s="264">
        <v>2.1999999999999999E-2</v>
      </c>
      <c r="J234" s="264">
        <v>0</v>
      </c>
      <c r="K234" s="264">
        <v>0</v>
      </c>
      <c r="L234" s="264">
        <v>0.216</v>
      </c>
      <c r="M234" s="264">
        <v>4.32</v>
      </c>
      <c r="N234" s="265">
        <v>0</v>
      </c>
      <c r="O234" s="265">
        <v>27</v>
      </c>
      <c r="P234" s="265">
        <v>8.0000000000000002E-3</v>
      </c>
      <c r="Q234" s="265">
        <v>81</v>
      </c>
      <c r="R234" s="266">
        <v>0.54</v>
      </c>
    </row>
    <row r="235" spans="1:18">
      <c r="A235" s="384"/>
      <c r="B235" s="629" t="s">
        <v>25</v>
      </c>
      <c r="C235" s="268" t="s">
        <v>412</v>
      </c>
      <c r="D235" s="264">
        <v>5.3999999999999999E-2</v>
      </c>
      <c r="E235" s="264">
        <v>4.8899999999999997</v>
      </c>
      <c r="F235" s="264">
        <v>8.7999999999999995E-2</v>
      </c>
      <c r="G235" s="264">
        <v>48.68</v>
      </c>
      <c r="H235" s="264">
        <v>0</v>
      </c>
      <c r="I235" s="264">
        <v>8.0000000000000002E-3</v>
      </c>
      <c r="J235" s="264">
        <v>0</v>
      </c>
      <c r="K235" s="264">
        <v>0.03</v>
      </c>
      <c r="L235" s="264">
        <v>6.7000000000000004E-2</v>
      </c>
      <c r="M235" s="264">
        <v>1.62</v>
      </c>
      <c r="N235" s="265">
        <v>0</v>
      </c>
      <c r="O235" s="265">
        <v>3.4000000000000002E-2</v>
      </c>
      <c r="P235" s="265">
        <v>0</v>
      </c>
      <c r="Q235" s="265">
        <v>2.0249999999999999</v>
      </c>
      <c r="R235" s="266">
        <v>1.2999999999999999E-2</v>
      </c>
    </row>
    <row r="236" spans="1:18">
      <c r="A236" s="384"/>
      <c r="B236" s="629" t="s">
        <v>29</v>
      </c>
      <c r="C236" s="268" t="s">
        <v>413</v>
      </c>
      <c r="D236" s="264">
        <v>0</v>
      </c>
      <c r="E236" s="264">
        <v>0</v>
      </c>
      <c r="F236" s="264">
        <v>0</v>
      </c>
      <c r="G236" s="264">
        <v>0</v>
      </c>
      <c r="H236" s="264">
        <v>0</v>
      </c>
      <c r="I236" s="264">
        <v>0</v>
      </c>
      <c r="J236" s="264">
        <v>0</v>
      </c>
      <c r="K236" s="264">
        <v>0</v>
      </c>
      <c r="L236" s="264">
        <v>0</v>
      </c>
      <c r="M236" s="264">
        <v>0</v>
      </c>
      <c r="N236" s="264">
        <v>0</v>
      </c>
      <c r="O236" s="264">
        <v>0</v>
      </c>
      <c r="P236" s="264">
        <v>0</v>
      </c>
      <c r="Q236" s="264">
        <v>0</v>
      </c>
      <c r="R236" s="266">
        <v>0</v>
      </c>
    </row>
    <row r="237" spans="1:18">
      <c r="A237" s="384"/>
      <c r="B237" s="629" t="s">
        <v>31</v>
      </c>
      <c r="C237" s="268" t="s">
        <v>414</v>
      </c>
      <c r="D237" s="264">
        <v>0</v>
      </c>
      <c r="E237" s="264">
        <v>0</v>
      </c>
      <c r="F237" s="264">
        <v>0</v>
      </c>
      <c r="G237" s="264">
        <v>0</v>
      </c>
      <c r="H237" s="264">
        <v>0</v>
      </c>
      <c r="I237" s="264">
        <v>0</v>
      </c>
      <c r="J237" s="264">
        <v>0</v>
      </c>
      <c r="K237" s="264">
        <v>0</v>
      </c>
      <c r="L237" s="264">
        <v>0</v>
      </c>
      <c r="M237" s="264">
        <v>0</v>
      </c>
      <c r="N237" s="264">
        <v>0</v>
      </c>
      <c r="O237" s="264">
        <v>0</v>
      </c>
      <c r="P237" s="264">
        <v>0</v>
      </c>
      <c r="Q237" s="264">
        <v>0</v>
      </c>
      <c r="R237" s="266">
        <v>0</v>
      </c>
    </row>
    <row r="238" spans="1:18" ht="28.5">
      <c r="A238" s="56">
        <v>130</v>
      </c>
      <c r="B238" s="57" t="s">
        <v>156</v>
      </c>
      <c r="C238" s="58" t="s">
        <v>24</v>
      </c>
      <c r="D238" s="298">
        <f t="shared" ref="D238:R238" si="58">SUM(D239:D239)</f>
        <v>0</v>
      </c>
      <c r="E238" s="298">
        <f t="shared" si="58"/>
        <v>1</v>
      </c>
      <c r="F238" s="298">
        <f t="shared" si="58"/>
        <v>18.2</v>
      </c>
      <c r="G238" s="298">
        <f t="shared" si="58"/>
        <v>76</v>
      </c>
      <c r="H238" s="298">
        <f t="shared" si="58"/>
        <v>0.02</v>
      </c>
      <c r="I238" s="298">
        <f t="shared" si="58"/>
        <v>0.02</v>
      </c>
      <c r="J238" s="298">
        <f t="shared" si="58"/>
        <v>4</v>
      </c>
      <c r="K238" s="298">
        <f t="shared" si="58"/>
        <v>0</v>
      </c>
      <c r="L238" s="298">
        <f t="shared" si="58"/>
        <v>0.2</v>
      </c>
      <c r="M238" s="298">
        <f t="shared" si="58"/>
        <v>14</v>
      </c>
      <c r="N238" s="298">
        <f t="shared" si="58"/>
        <v>2E-3</v>
      </c>
      <c r="O238" s="298">
        <f t="shared" si="58"/>
        <v>8</v>
      </c>
      <c r="P238" s="298">
        <f t="shared" si="58"/>
        <v>0</v>
      </c>
      <c r="Q238" s="298">
        <f t="shared" si="58"/>
        <v>14</v>
      </c>
      <c r="R238" s="299">
        <f t="shared" si="58"/>
        <v>0.6</v>
      </c>
    </row>
    <row r="239" spans="1:18">
      <c r="A239" s="60"/>
      <c r="B239" s="61" t="s">
        <v>157</v>
      </c>
      <c r="C239" s="62" t="s">
        <v>158</v>
      </c>
      <c r="D239" s="301">
        <v>0</v>
      </c>
      <c r="E239" s="301">
        <v>1</v>
      </c>
      <c r="F239" s="301">
        <v>18.2</v>
      </c>
      <c r="G239" s="301">
        <v>76</v>
      </c>
      <c r="H239" s="301">
        <v>0.02</v>
      </c>
      <c r="I239" s="301">
        <v>0.02</v>
      </c>
      <c r="J239" s="301">
        <v>4</v>
      </c>
      <c r="K239" s="301">
        <v>0</v>
      </c>
      <c r="L239" s="301">
        <v>0.2</v>
      </c>
      <c r="M239" s="301">
        <v>14</v>
      </c>
      <c r="N239" s="302">
        <v>2E-3</v>
      </c>
      <c r="O239" s="302">
        <v>8</v>
      </c>
      <c r="P239" s="302">
        <v>0</v>
      </c>
      <c r="Q239" s="302">
        <v>14</v>
      </c>
      <c r="R239" s="303">
        <v>0.6</v>
      </c>
    </row>
    <row r="240" spans="1:18">
      <c r="A240" s="204">
        <v>11</v>
      </c>
      <c r="B240" s="57" t="s">
        <v>95</v>
      </c>
      <c r="C240" s="271">
        <v>30</v>
      </c>
      <c r="D240" s="243">
        <f>SUM(D241)</f>
        <v>1.98</v>
      </c>
      <c r="E240" s="243">
        <f t="shared" ref="E240:R240" si="59">SUM(E241)</f>
        <v>0.36</v>
      </c>
      <c r="F240" s="243">
        <f t="shared" si="59"/>
        <v>10.8</v>
      </c>
      <c r="G240" s="243">
        <f t="shared" si="59"/>
        <v>54.3</v>
      </c>
      <c r="H240" s="243">
        <f t="shared" si="59"/>
        <v>5.3999999999999999E-2</v>
      </c>
      <c r="I240" s="243">
        <f t="shared" si="59"/>
        <v>2.4E-2</v>
      </c>
      <c r="J240" s="243">
        <f t="shared" si="59"/>
        <v>0</v>
      </c>
      <c r="K240" s="272">
        <f t="shared" si="59"/>
        <v>0</v>
      </c>
      <c r="L240" s="272">
        <f t="shared" si="59"/>
        <v>0</v>
      </c>
      <c r="M240" s="272">
        <f t="shared" si="59"/>
        <v>0</v>
      </c>
      <c r="N240" s="272">
        <f t="shared" si="59"/>
        <v>0</v>
      </c>
      <c r="O240" s="272">
        <f t="shared" si="59"/>
        <v>0</v>
      </c>
      <c r="P240" s="272">
        <f t="shared" si="59"/>
        <v>0</v>
      </c>
      <c r="Q240" s="272">
        <f t="shared" si="59"/>
        <v>0</v>
      </c>
      <c r="R240" s="272">
        <f t="shared" si="59"/>
        <v>0</v>
      </c>
    </row>
    <row r="241" spans="1:19" ht="15.75" thickBot="1">
      <c r="A241" s="204"/>
      <c r="B241" s="61" t="s">
        <v>96</v>
      </c>
      <c r="C241" s="199" t="s">
        <v>97</v>
      </c>
      <c r="D241" s="228">
        <v>1.98</v>
      </c>
      <c r="E241" s="228">
        <v>0.36</v>
      </c>
      <c r="F241" s="228">
        <v>10.8</v>
      </c>
      <c r="G241" s="228">
        <v>54.3</v>
      </c>
      <c r="H241" s="228">
        <v>5.3999999999999999E-2</v>
      </c>
      <c r="I241" s="228">
        <v>2.4E-2</v>
      </c>
      <c r="J241" s="228">
        <v>0</v>
      </c>
      <c r="K241" s="229">
        <v>0</v>
      </c>
      <c r="L241" s="229">
        <v>0</v>
      </c>
      <c r="M241" s="229">
        <v>0</v>
      </c>
      <c r="N241" s="229">
        <v>0</v>
      </c>
      <c r="O241" s="229">
        <v>0</v>
      </c>
      <c r="P241" s="229">
        <v>0</v>
      </c>
      <c r="Q241" s="229">
        <v>0</v>
      </c>
      <c r="R241" s="231">
        <v>0</v>
      </c>
    </row>
    <row r="242" spans="1:19" ht="19.5" thickBot="1">
      <c r="A242" s="741" t="s">
        <v>98</v>
      </c>
      <c r="B242" s="742"/>
      <c r="C242" s="733">
        <v>740</v>
      </c>
      <c r="D242" s="304">
        <f>SUM(D202,D208,D218,D233,D238,D240,)</f>
        <v>19.344999999999999</v>
      </c>
      <c r="E242" s="304">
        <f t="shared" ref="E242:Q242" si="60">SUM(E202,E208,E218,E233,E238,E240,)</f>
        <v>24.663999999999998</v>
      </c>
      <c r="F242" s="304">
        <f t="shared" si="60"/>
        <v>93.847000000000008</v>
      </c>
      <c r="G242" s="305">
        <f t="shared" si="60"/>
        <v>700.83499999999992</v>
      </c>
      <c r="H242" s="304">
        <f t="shared" si="60"/>
        <v>0.32400000000000001</v>
      </c>
      <c r="I242" s="304">
        <f t="shared" si="60"/>
        <v>0.56600000000000006</v>
      </c>
      <c r="J242" s="304">
        <f t="shared" si="60"/>
        <v>64.11</v>
      </c>
      <c r="K242" s="304">
        <f t="shared" si="60"/>
        <v>0.499</v>
      </c>
      <c r="L242" s="304">
        <f t="shared" si="60"/>
        <v>1.7569999999999999</v>
      </c>
      <c r="M242" s="304">
        <f t="shared" si="60"/>
        <v>120.708</v>
      </c>
      <c r="N242" s="304">
        <f t="shared" si="60"/>
        <v>1.1000000000000001E-2</v>
      </c>
      <c r="O242" s="304">
        <f t="shared" si="60"/>
        <v>93.741000000000014</v>
      </c>
      <c r="P242" s="304">
        <f t="shared" si="60"/>
        <v>5.13</v>
      </c>
      <c r="Q242" s="304">
        <f t="shared" si="60"/>
        <v>321.38200000000006</v>
      </c>
      <c r="R242" s="306" t="e">
        <f>SUM(R202,R208,R218,R233,R238,R240,#REF!,)</f>
        <v>#REF!</v>
      </c>
      <c r="S242" s="731"/>
    </row>
    <row r="243" spans="1:19" ht="19.5" thickBot="1">
      <c r="A243" s="756" t="s">
        <v>99</v>
      </c>
      <c r="B243" s="757"/>
      <c r="C243" s="758"/>
      <c r="D243" s="275">
        <f t="shared" ref="D243:R243" si="61">SUM(D269,D242,)</f>
        <v>39.223999999999997</v>
      </c>
      <c r="E243" s="275">
        <f t="shared" si="61"/>
        <v>45.518000000000001</v>
      </c>
      <c r="F243" s="275">
        <f t="shared" si="61"/>
        <v>154.13500000000002</v>
      </c>
      <c r="G243" s="275">
        <f t="shared" si="61"/>
        <v>1231.3449999999998</v>
      </c>
      <c r="H243" s="275">
        <f t="shared" si="61"/>
        <v>0.503</v>
      </c>
      <c r="I243" s="275">
        <f t="shared" si="61"/>
        <v>0.94300000000000006</v>
      </c>
      <c r="J243" s="275">
        <f t="shared" si="61"/>
        <v>126.30500000000001</v>
      </c>
      <c r="K243" s="275">
        <f t="shared" si="61"/>
        <v>0.68400000000000005</v>
      </c>
      <c r="L243" s="275">
        <f t="shared" si="61"/>
        <v>2.6879999999999997</v>
      </c>
      <c r="M243" s="275">
        <f t="shared" si="61"/>
        <v>536.71600000000001</v>
      </c>
      <c r="N243" s="275">
        <f t="shared" si="61"/>
        <v>3.3000000000000002E-2</v>
      </c>
      <c r="O243" s="275">
        <f t="shared" si="61"/>
        <v>163.33200000000002</v>
      </c>
      <c r="P243" s="275">
        <f t="shared" si="61"/>
        <v>5.1669999999999998</v>
      </c>
      <c r="Q243" s="275">
        <f t="shared" si="61"/>
        <v>635.14200000000005</v>
      </c>
      <c r="R243" s="275" t="e">
        <f t="shared" si="61"/>
        <v>#REF!</v>
      </c>
    </row>
    <row r="244" spans="1:19" ht="18.75">
      <c r="A244" s="433"/>
      <c r="B244" s="433"/>
      <c r="C244" s="433"/>
      <c r="D244" s="731"/>
      <c r="E244" s="731"/>
      <c r="F244" s="732"/>
      <c r="G244" s="732"/>
      <c r="H244" s="732"/>
      <c r="I244" s="732"/>
      <c r="J244" s="732"/>
      <c r="K244" s="732"/>
      <c r="L244" s="732"/>
      <c r="M244" s="732"/>
      <c r="N244" s="732"/>
      <c r="O244" s="732"/>
      <c r="P244" s="732"/>
      <c r="Q244" s="732"/>
      <c r="R244" s="732"/>
    </row>
    <row r="245" spans="1:19" ht="18.75">
      <c r="A245" s="433"/>
      <c r="B245" s="433"/>
      <c r="C245" s="433"/>
      <c r="D245" s="731"/>
      <c r="E245" s="731"/>
      <c r="F245" s="732"/>
      <c r="G245" s="732"/>
      <c r="H245" s="732"/>
      <c r="I245" s="732"/>
      <c r="J245" s="732"/>
      <c r="K245" s="732"/>
      <c r="L245" s="732"/>
      <c r="M245" s="732"/>
      <c r="N245" s="732"/>
      <c r="O245" s="732"/>
      <c r="P245" s="732"/>
      <c r="Q245" s="732"/>
      <c r="R245" s="732"/>
    </row>
    <row r="246" spans="1:19" ht="18.75">
      <c r="A246" s="433"/>
      <c r="B246" s="433"/>
      <c r="C246" s="433"/>
      <c r="D246" s="731"/>
      <c r="E246" s="731"/>
      <c r="F246" s="732"/>
      <c r="G246" s="732"/>
      <c r="H246" s="732"/>
      <c r="I246" s="732"/>
      <c r="J246" s="732"/>
      <c r="K246" s="732"/>
      <c r="L246" s="732"/>
      <c r="M246" s="732"/>
      <c r="N246" s="732"/>
      <c r="O246" s="732"/>
      <c r="P246" s="732"/>
      <c r="Q246" s="732"/>
      <c r="R246" s="732"/>
    </row>
    <row r="247" spans="1:19" ht="15.75" thickBot="1">
      <c r="A247" s="775" t="s">
        <v>242</v>
      </c>
      <c r="B247" s="775"/>
      <c r="C247" s="775"/>
      <c r="D247" s="775"/>
      <c r="E247" s="775"/>
      <c r="F247" s="775"/>
      <c r="G247" s="775"/>
      <c r="H247" s="775"/>
      <c r="I247" s="775"/>
      <c r="J247" s="775"/>
      <c r="K247" s="775"/>
      <c r="L247" s="775"/>
      <c r="M247" s="775"/>
      <c r="N247" s="775"/>
      <c r="O247" s="775"/>
      <c r="P247" s="775"/>
      <c r="Q247" s="775"/>
      <c r="R247" s="775"/>
    </row>
    <row r="248" spans="1:19" ht="16.5" customHeight="1">
      <c r="A248" s="776" t="s">
        <v>1</v>
      </c>
      <c r="B248" s="769" t="s">
        <v>162</v>
      </c>
      <c r="C248" s="778" t="s">
        <v>163</v>
      </c>
      <c r="D248" s="744" t="s">
        <v>4</v>
      </c>
      <c r="E248" s="745"/>
      <c r="F248" s="746"/>
      <c r="G248" s="765" t="s">
        <v>5</v>
      </c>
      <c r="H248" s="744" t="s">
        <v>6</v>
      </c>
      <c r="I248" s="745"/>
      <c r="J248" s="745"/>
      <c r="K248" s="745"/>
      <c r="L248" s="746"/>
      <c r="M248" s="744" t="s">
        <v>7</v>
      </c>
      <c r="N248" s="745"/>
      <c r="O248" s="745"/>
      <c r="P248" s="745"/>
      <c r="Q248" s="745"/>
      <c r="R248" s="747"/>
    </row>
    <row r="249" spans="1:19" ht="19.5" customHeight="1" thickBot="1">
      <c r="A249" s="777"/>
      <c r="B249" s="770"/>
      <c r="C249" s="779"/>
      <c r="D249" s="222" t="s">
        <v>8</v>
      </c>
      <c r="E249" s="222" t="s">
        <v>9</v>
      </c>
      <c r="F249" s="222" t="s">
        <v>10</v>
      </c>
      <c r="G249" s="766"/>
      <c r="H249" s="222" t="s">
        <v>11</v>
      </c>
      <c r="I249" s="222" t="s">
        <v>12</v>
      </c>
      <c r="J249" s="222" t="s">
        <v>13</v>
      </c>
      <c r="K249" s="222" t="s">
        <v>14</v>
      </c>
      <c r="L249" s="222" t="s">
        <v>15</v>
      </c>
      <c r="M249" s="222" t="s">
        <v>16</v>
      </c>
      <c r="N249" s="223" t="s">
        <v>17</v>
      </c>
      <c r="O249" s="223" t="s">
        <v>18</v>
      </c>
      <c r="P249" s="223" t="s">
        <v>19</v>
      </c>
      <c r="Q249" s="223" t="s">
        <v>20</v>
      </c>
      <c r="R249" s="224" t="s">
        <v>21</v>
      </c>
    </row>
    <row r="250" spans="1:19" ht="15.75" thickBot="1">
      <c r="A250" s="753" t="s">
        <v>22</v>
      </c>
      <c r="B250" s="754"/>
      <c r="C250" s="754"/>
      <c r="D250" s="754"/>
      <c r="E250" s="754"/>
      <c r="F250" s="754"/>
      <c r="G250" s="754"/>
      <c r="H250" s="754"/>
      <c r="I250" s="754"/>
      <c r="J250" s="754"/>
      <c r="K250" s="754"/>
      <c r="L250" s="754"/>
      <c r="M250" s="754"/>
      <c r="N250" s="754"/>
      <c r="O250" s="754"/>
      <c r="P250" s="754"/>
      <c r="Q250" s="754"/>
      <c r="R250" s="755"/>
    </row>
    <row r="251" spans="1:19">
      <c r="A251" s="436">
        <v>1</v>
      </c>
      <c r="B251" s="632" t="s">
        <v>174</v>
      </c>
      <c r="C251" s="326" t="s">
        <v>175</v>
      </c>
      <c r="D251" s="327">
        <f>SUM(D252:D254)</f>
        <v>12.381</v>
      </c>
      <c r="E251" s="327">
        <f t="shared" ref="E251:R251" si="62">SUM(E252:E254)</f>
        <v>7.0940000000000003</v>
      </c>
      <c r="F251" s="327">
        <f t="shared" si="62"/>
        <v>11.57</v>
      </c>
      <c r="G251" s="327">
        <f t="shared" si="62"/>
        <v>189.5</v>
      </c>
      <c r="H251" s="327">
        <f t="shared" si="62"/>
        <v>5.7000000000000002E-2</v>
      </c>
      <c r="I251" s="327">
        <f t="shared" si="62"/>
        <v>8.8999999999999996E-2</v>
      </c>
      <c r="J251" s="327">
        <f t="shared" si="62"/>
        <v>0.13900000000000001</v>
      </c>
      <c r="K251" s="327">
        <f t="shared" si="62"/>
        <v>0.10300000000000001</v>
      </c>
      <c r="L251" s="327">
        <f t="shared" si="62"/>
        <v>0.59099999999999997</v>
      </c>
      <c r="M251" s="327">
        <f t="shared" si="62"/>
        <v>183.58800000000002</v>
      </c>
      <c r="N251" s="327">
        <f t="shared" si="62"/>
        <v>1E-3</v>
      </c>
      <c r="O251" s="327">
        <f t="shared" si="62"/>
        <v>16.881</v>
      </c>
      <c r="P251" s="327">
        <f t="shared" si="62"/>
        <v>3.2000000000000001E-2</v>
      </c>
      <c r="Q251" s="327">
        <f t="shared" si="62"/>
        <v>128.16</v>
      </c>
      <c r="R251" s="328">
        <f t="shared" si="62"/>
        <v>0.81799999999999995</v>
      </c>
    </row>
    <row r="252" spans="1:19">
      <c r="A252" s="134"/>
      <c r="B252" s="64" t="s">
        <v>25</v>
      </c>
      <c r="C252" s="145" t="s">
        <v>176</v>
      </c>
      <c r="D252" s="229">
        <v>6.27</v>
      </c>
      <c r="E252" s="229">
        <v>0.13</v>
      </c>
      <c r="F252" s="229">
        <v>0.17</v>
      </c>
      <c r="G252" s="229">
        <v>57.73</v>
      </c>
      <c r="H252" s="229">
        <v>1E-3</v>
      </c>
      <c r="I252" s="229">
        <v>1.2E-2</v>
      </c>
      <c r="J252" s="229">
        <v>0</v>
      </c>
      <c r="K252" s="229">
        <v>4.5999999999999999E-2</v>
      </c>
      <c r="L252" s="229">
        <v>0.10199999999999999</v>
      </c>
      <c r="M252" s="229">
        <v>2.448</v>
      </c>
      <c r="N252" s="230">
        <v>0</v>
      </c>
      <c r="O252" s="230">
        <v>5.0999999999999997E-2</v>
      </c>
      <c r="P252" s="230">
        <v>0</v>
      </c>
      <c r="Q252" s="230">
        <v>3.06</v>
      </c>
      <c r="R252" s="231">
        <v>0.02</v>
      </c>
    </row>
    <row r="253" spans="1:19" ht="15.75" customHeight="1">
      <c r="A253" s="134"/>
      <c r="B253" s="64" t="s">
        <v>177</v>
      </c>
      <c r="C253" s="145" t="s">
        <v>178</v>
      </c>
      <c r="D253" s="229">
        <v>5.8410000000000002</v>
      </c>
      <c r="E253" s="229">
        <v>4.5940000000000003</v>
      </c>
      <c r="F253" s="229">
        <v>0</v>
      </c>
      <c r="G253" s="229">
        <v>72.069999999999993</v>
      </c>
      <c r="H253" s="229">
        <v>8.0000000000000002E-3</v>
      </c>
      <c r="I253" s="229">
        <v>5.8999999999999997E-2</v>
      </c>
      <c r="J253" s="229">
        <v>0.13900000000000001</v>
      </c>
      <c r="K253" s="229">
        <v>5.7000000000000002E-2</v>
      </c>
      <c r="L253" s="229">
        <v>9.9000000000000005E-2</v>
      </c>
      <c r="M253" s="229">
        <v>174.24</v>
      </c>
      <c r="N253" s="230">
        <v>0</v>
      </c>
      <c r="O253" s="230">
        <v>6.93</v>
      </c>
      <c r="P253" s="230">
        <v>0.03</v>
      </c>
      <c r="Q253" s="230">
        <v>99</v>
      </c>
      <c r="R253" s="231">
        <v>0.19800000000000001</v>
      </c>
    </row>
    <row r="254" spans="1:19" ht="15" customHeight="1">
      <c r="A254" s="245"/>
      <c r="B254" s="329" t="s">
        <v>179</v>
      </c>
      <c r="C254" s="330" t="s">
        <v>97</v>
      </c>
      <c r="D254" s="329">
        <v>0.27</v>
      </c>
      <c r="E254" s="329">
        <v>2.37</v>
      </c>
      <c r="F254" s="329">
        <v>11.4</v>
      </c>
      <c r="G254" s="329">
        <v>59.7</v>
      </c>
      <c r="H254" s="329">
        <v>4.8000000000000001E-2</v>
      </c>
      <c r="I254" s="329">
        <v>1.7999999999999999E-2</v>
      </c>
      <c r="J254" s="329">
        <v>0</v>
      </c>
      <c r="K254" s="329">
        <v>0</v>
      </c>
      <c r="L254" s="329">
        <v>0.39</v>
      </c>
      <c r="M254" s="329">
        <v>6.9</v>
      </c>
      <c r="N254" s="331">
        <v>1E-3</v>
      </c>
      <c r="O254" s="331">
        <v>9.9</v>
      </c>
      <c r="P254" s="331">
        <v>2E-3</v>
      </c>
      <c r="Q254" s="331">
        <v>26.1</v>
      </c>
      <c r="R254" s="332">
        <v>0.6</v>
      </c>
    </row>
    <row r="255" spans="1:19" ht="29.25" customHeight="1">
      <c r="A255" s="204" t="s">
        <v>165</v>
      </c>
      <c r="B255" s="57" t="s">
        <v>166</v>
      </c>
      <c r="C255" s="271" t="s">
        <v>24</v>
      </c>
      <c r="D255" s="298">
        <f>SUM(D256:D261)</f>
        <v>3.7080000000000002</v>
      </c>
      <c r="E255" s="298">
        <f t="shared" ref="E255:R255" si="63">SUM(E256:E261)</f>
        <v>9.43</v>
      </c>
      <c r="F255" s="298">
        <f t="shared" si="63"/>
        <v>23.788</v>
      </c>
      <c r="G255" s="298">
        <f t="shared" si="63"/>
        <v>189.22</v>
      </c>
      <c r="H255" s="243">
        <f t="shared" si="63"/>
        <v>6.2E-2</v>
      </c>
      <c r="I255" s="243">
        <f t="shared" si="63"/>
        <v>0.18300000000000002</v>
      </c>
      <c r="J255" s="298">
        <f t="shared" si="63"/>
        <v>1.456</v>
      </c>
      <c r="K255" s="298">
        <f t="shared" si="63"/>
        <v>5.2000000000000005E-2</v>
      </c>
      <c r="L255" s="298">
        <f t="shared" si="63"/>
        <v>0.14000000000000001</v>
      </c>
      <c r="M255" s="298">
        <f t="shared" si="63"/>
        <v>137.82</v>
      </c>
      <c r="N255" s="298">
        <f t="shared" si="63"/>
        <v>0.01</v>
      </c>
      <c r="O255" s="298">
        <f t="shared" si="63"/>
        <v>25.71</v>
      </c>
      <c r="P255" s="298">
        <f t="shared" si="63"/>
        <v>5.0000000000000001E-3</v>
      </c>
      <c r="Q255" s="298">
        <f t="shared" si="63"/>
        <v>132.6</v>
      </c>
      <c r="R255" s="244">
        <f t="shared" si="63"/>
        <v>0.29700000000000004</v>
      </c>
    </row>
    <row r="256" spans="1:19" ht="15.75" customHeight="1">
      <c r="A256" s="56"/>
      <c r="B256" s="64" t="s">
        <v>25</v>
      </c>
      <c r="C256" s="70" t="s">
        <v>26</v>
      </c>
      <c r="D256" s="239">
        <v>4.8000000000000001E-2</v>
      </c>
      <c r="E256" s="239">
        <v>4.3499999999999996</v>
      </c>
      <c r="F256" s="239">
        <v>7.8E-2</v>
      </c>
      <c r="G256" s="239">
        <v>39.72</v>
      </c>
      <c r="H256" s="239">
        <v>1E-3</v>
      </c>
      <c r="I256" s="239">
        <v>7.0000000000000001E-3</v>
      </c>
      <c r="J256" s="239">
        <v>0</v>
      </c>
      <c r="K256" s="239">
        <v>2.7E-2</v>
      </c>
      <c r="L256" s="239">
        <v>0.06</v>
      </c>
      <c r="M256" s="239">
        <v>1.44</v>
      </c>
      <c r="N256" s="240">
        <v>0</v>
      </c>
      <c r="O256" s="240">
        <v>0.03</v>
      </c>
      <c r="P256" s="240">
        <v>0</v>
      </c>
      <c r="Q256" s="240">
        <v>1.8</v>
      </c>
      <c r="R256" s="241">
        <v>1.2E-2</v>
      </c>
    </row>
    <row r="257" spans="1:18">
      <c r="A257" s="217"/>
      <c r="B257" s="61" t="s">
        <v>29</v>
      </c>
      <c r="C257" s="319" t="s">
        <v>30</v>
      </c>
      <c r="D257" s="301">
        <v>0</v>
      </c>
      <c r="E257" s="301">
        <v>0</v>
      </c>
      <c r="F257" s="301">
        <v>0</v>
      </c>
      <c r="G257" s="301">
        <v>0</v>
      </c>
      <c r="H257" s="228">
        <v>0</v>
      </c>
      <c r="I257" s="228">
        <v>0</v>
      </c>
      <c r="J257" s="301">
        <v>0</v>
      </c>
      <c r="K257" s="301">
        <v>0</v>
      </c>
      <c r="L257" s="301">
        <v>0</v>
      </c>
      <c r="M257" s="228">
        <v>0</v>
      </c>
      <c r="N257" s="228">
        <v>0</v>
      </c>
      <c r="O257" s="228">
        <v>0</v>
      </c>
      <c r="P257" s="228">
        <v>0</v>
      </c>
      <c r="Q257" s="228">
        <v>0</v>
      </c>
      <c r="R257" s="320">
        <v>0</v>
      </c>
    </row>
    <row r="258" spans="1:18">
      <c r="A258" s="217"/>
      <c r="B258" s="61" t="s">
        <v>27</v>
      </c>
      <c r="C258" s="319" t="s">
        <v>167</v>
      </c>
      <c r="D258" s="301">
        <v>3.14</v>
      </c>
      <c r="E258" s="301">
        <v>3.58</v>
      </c>
      <c r="F258" s="301">
        <v>5.26</v>
      </c>
      <c r="G258" s="301">
        <v>64.959999999999994</v>
      </c>
      <c r="H258" s="228">
        <v>4.4999999999999998E-2</v>
      </c>
      <c r="I258" s="228">
        <v>0.16800000000000001</v>
      </c>
      <c r="J258" s="301">
        <v>1.456</v>
      </c>
      <c r="K258" s="301">
        <v>2.5000000000000001E-2</v>
      </c>
      <c r="L258" s="301">
        <v>0</v>
      </c>
      <c r="M258" s="228">
        <v>134.6</v>
      </c>
      <c r="N258" s="228">
        <v>0.01</v>
      </c>
      <c r="O258" s="228">
        <v>15.68</v>
      </c>
      <c r="P258" s="228">
        <v>2E-3</v>
      </c>
      <c r="Q258" s="228">
        <v>100.8</v>
      </c>
      <c r="R258" s="320">
        <v>6.7000000000000004E-2</v>
      </c>
    </row>
    <row r="259" spans="1:18">
      <c r="A259" s="217"/>
      <c r="B259" s="61" t="s">
        <v>33</v>
      </c>
      <c r="C259" s="319" t="s">
        <v>26</v>
      </c>
      <c r="D259" s="301">
        <v>0</v>
      </c>
      <c r="E259" s="301">
        <v>0</v>
      </c>
      <c r="F259" s="301">
        <v>5.99</v>
      </c>
      <c r="G259" s="301">
        <v>23.94</v>
      </c>
      <c r="H259" s="228">
        <v>0</v>
      </c>
      <c r="I259" s="228">
        <v>0</v>
      </c>
      <c r="J259" s="301">
        <v>0</v>
      </c>
      <c r="K259" s="301">
        <v>0</v>
      </c>
      <c r="L259" s="301">
        <v>0</v>
      </c>
      <c r="M259" s="228">
        <v>0.18</v>
      </c>
      <c r="N259" s="228">
        <v>0</v>
      </c>
      <c r="O259" s="228">
        <v>0</v>
      </c>
      <c r="P259" s="228">
        <v>0</v>
      </c>
      <c r="Q259" s="228">
        <v>0</v>
      </c>
      <c r="R259" s="320">
        <v>1.7999999999999999E-2</v>
      </c>
    </row>
    <row r="260" spans="1:18">
      <c r="A260" s="217"/>
      <c r="B260" s="61" t="s">
        <v>34</v>
      </c>
      <c r="C260" s="319" t="s">
        <v>168</v>
      </c>
      <c r="D260" s="301">
        <v>0.52</v>
      </c>
      <c r="E260" s="301">
        <v>1.5</v>
      </c>
      <c r="F260" s="301">
        <v>12.46</v>
      </c>
      <c r="G260" s="301">
        <v>60.6</v>
      </c>
      <c r="H260" s="228">
        <v>1.6E-2</v>
      </c>
      <c r="I260" s="228">
        <v>8.0000000000000002E-3</v>
      </c>
      <c r="J260" s="301">
        <v>0</v>
      </c>
      <c r="K260" s="301">
        <v>0</v>
      </c>
      <c r="L260" s="301">
        <v>0.08</v>
      </c>
      <c r="M260" s="228">
        <v>1.6</v>
      </c>
      <c r="N260" s="228">
        <v>0</v>
      </c>
      <c r="O260" s="228">
        <v>10</v>
      </c>
      <c r="P260" s="228">
        <v>3.0000000000000001E-3</v>
      </c>
      <c r="Q260" s="228">
        <v>30</v>
      </c>
      <c r="R260" s="320">
        <v>0.2</v>
      </c>
    </row>
    <row r="261" spans="1:18">
      <c r="A261" s="217"/>
      <c r="B261" s="61" t="s">
        <v>31</v>
      </c>
      <c r="C261" s="319" t="s">
        <v>32</v>
      </c>
      <c r="D261" s="301">
        <v>0</v>
      </c>
      <c r="E261" s="301">
        <v>0</v>
      </c>
      <c r="F261" s="301">
        <v>0</v>
      </c>
      <c r="G261" s="301">
        <v>0</v>
      </c>
      <c r="H261" s="228">
        <v>0</v>
      </c>
      <c r="I261" s="228">
        <v>0</v>
      </c>
      <c r="J261" s="301">
        <v>0</v>
      </c>
      <c r="K261" s="301">
        <v>0</v>
      </c>
      <c r="L261" s="301">
        <v>0</v>
      </c>
      <c r="M261" s="228">
        <v>0</v>
      </c>
      <c r="N261" s="228">
        <v>0</v>
      </c>
      <c r="O261" s="228">
        <v>0</v>
      </c>
      <c r="P261" s="228">
        <v>0</v>
      </c>
      <c r="Q261" s="228">
        <v>0</v>
      </c>
      <c r="R261" s="320">
        <v>0</v>
      </c>
    </row>
    <row r="262" spans="1:18" ht="28.5">
      <c r="A262" s="234">
        <v>395</v>
      </c>
      <c r="B262" s="213" t="s">
        <v>169</v>
      </c>
      <c r="C262" s="232" t="s">
        <v>24</v>
      </c>
      <c r="D262" s="321">
        <f>SUM(D263:D266)</f>
        <v>3.59</v>
      </c>
      <c r="E262" s="321">
        <f t="shared" ref="E262:R262" si="64">SUM(E263:E266)</f>
        <v>3.43</v>
      </c>
      <c r="F262" s="321">
        <f t="shared" si="64"/>
        <v>16.830000000000002</v>
      </c>
      <c r="G262" s="321">
        <f t="shared" si="64"/>
        <v>111.79</v>
      </c>
      <c r="H262" s="321">
        <f t="shared" si="64"/>
        <v>0.02</v>
      </c>
      <c r="I262" s="321">
        <f t="shared" si="64"/>
        <v>7.4999999999999997E-2</v>
      </c>
      <c r="J262" s="321">
        <f t="shared" si="64"/>
        <v>0.6</v>
      </c>
      <c r="K262" s="321">
        <f>SUM(K263:K266)</f>
        <v>2.1999999999999999E-2</v>
      </c>
      <c r="L262" s="321">
        <f>SUM(L263:L266)</f>
        <v>0</v>
      </c>
      <c r="M262" s="321">
        <f t="shared" si="64"/>
        <v>60.6</v>
      </c>
      <c r="N262" s="321">
        <f>SUM(N263:N266)</f>
        <v>8.9999999999999993E-3</v>
      </c>
      <c r="O262" s="321">
        <f>SUM(O263:O266)</f>
        <v>14</v>
      </c>
      <c r="P262" s="321">
        <f>SUM(P263:P266)</f>
        <v>0</v>
      </c>
      <c r="Q262" s="321">
        <f>SUM(Q263:Q266)</f>
        <v>30</v>
      </c>
      <c r="R262" s="322">
        <f t="shared" si="64"/>
        <v>0.09</v>
      </c>
    </row>
    <row r="263" spans="1:18" ht="15.75">
      <c r="A263" s="234"/>
      <c r="B263" s="64" t="s">
        <v>38</v>
      </c>
      <c r="C263" s="194" t="s">
        <v>170</v>
      </c>
      <c r="D263" s="195">
        <v>0</v>
      </c>
      <c r="E263" s="195">
        <v>0</v>
      </c>
      <c r="F263" s="195">
        <v>0</v>
      </c>
      <c r="G263" s="195">
        <v>0</v>
      </c>
      <c r="H263" s="323">
        <v>0</v>
      </c>
      <c r="I263" s="323">
        <v>0</v>
      </c>
      <c r="J263" s="195">
        <v>0</v>
      </c>
      <c r="K263" s="195">
        <v>0</v>
      </c>
      <c r="L263" s="195">
        <v>0</v>
      </c>
      <c r="M263" s="323">
        <v>0</v>
      </c>
      <c r="N263" s="324">
        <v>0</v>
      </c>
      <c r="O263" s="324">
        <v>0</v>
      </c>
      <c r="P263" s="324">
        <v>0</v>
      </c>
      <c r="Q263" s="324">
        <v>0</v>
      </c>
      <c r="R263" s="325">
        <v>0</v>
      </c>
    </row>
    <row r="264" spans="1:18" ht="30">
      <c r="A264" s="234"/>
      <c r="B264" s="64" t="s">
        <v>42</v>
      </c>
      <c r="C264" s="194" t="s">
        <v>171</v>
      </c>
      <c r="D264" s="195">
        <v>3.5</v>
      </c>
      <c r="E264" s="195">
        <v>3</v>
      </c>
      <c r="F264" s="195">
        <v>4.7</v>
      </c>
      <c r="G264" s="195">
        <v>63</v>
      </c>
      <c r="H264" s="323">
        <v>0</v>
      </c>
      <c r="I264" s="323">
        <v>0</v>
      </c>
      <c r="J264" s="195">
        <v>0.6</v>
      </c>
      <c r="K264" s="195">
        <v>2.1999999999999999E-2</v>
      </c>
      <c r="L264" s="195">
        <v>0</v>
      </c>
      <c r="M264" s="323">
        <v>0</v>
      </c>
      <c r="N264" s="324">
        <v>8.9999999999999993E-3</v>
      </c>
      <c r="O264" s="324">
        <v>14</v>
      </c>
      <c r="P264" s="324">
        <v>0</v>
      </c>
      <c r="Q264" s="324">
        <v>30</v>
      </c>
      <c r="R264" s="325">
        <v>0</v>
      </c>
    </row>
    <row r="265" spans="1:18" ht="15.75">
      <c r="A265" s="234"/>
      <c r="B265" s="64" t="s">
        <v>44</v>
      </c>
      <c r="C265" s="194" t="s">
        <v>45</v>
      </c>
      <c r="D265" s="195">
        <v>0</v>
      </c>
      <c r="E265" s="195">
        <v>0</v>
      </c>
      <c r="F265" s="195">
        <v>11.1</v>
      </c>
      <c r="G265" s="195">
        <v>42.14</v>
      </c>
      <c r="H265" s="323">
        <v>0</v>
      </c>
      <c r="I265" s="323">
        <v>0</v>
      </c>
      <c r="J265" s="195">
        <v>0</v>
      </c>
      <c r="K265" s="195">
        <v>0</v>
      </c>
      <c r="L265" s="195">
        <v>0</v>
      </c>
      <c r="M265" s="323">
        <v>0.6</v>
      </c>
      <c r="N265" s="324">
        <v>0</v>
      </c>
      <c r="O265" s="324">
        <v>0</v>
      </c>
      <c r="P265" s="324">
        <v>0</v>
      </c>
      <c r="Q265" s="324">
        <v>0</v>
      </c>
      <c r="R265" s="325">
        <v>0.06</v>
      </c>
    </row>
    <row r="266" spans="1:18" ht="15.75">
      <c r="A266" s="234"/>
      <c r="B266" s="64" t="s">
        <v>172</v>
      </c>
      <c r="C266" s="194" t="s">
        <v>173</v>
      </c>
      <c r="D266" s="195">
        <v>0.09</v>
      </c>
      <c r="E266" s="195">
        <v>0.43</v>
      </c>
      <c r="F266" s="195">
        <v>1.03</v>
      </c>
      <c r="G266" s="195">
        <v>6.65</v>
      </c>
      <c r="H266" s="323">
        <v>0.02</v>
      </c>
      <c r="I266" s="323">
        <v>7.4999999999999997E-2</v>
      </c>
      <c r="J266" s="195">
        <v>0</v>
      </c>
      <c r="K266" s="195">
        <v>0</v>
      </c>
      <c r="L266" s="195">
        <v>0</v>
      </c>
      <c r="M266" s="323">
        <v>60</v>
      </c>
      <c r="N266" s="324">
        <v>0</v>
      </c>
      <c r="O266" s="324">
        <v>0</v>
      </c>
      <c r="P266" s="324">
        <v>0</v>
      </c>
      <c r="Q266" s="324">
        <v>0</v>
      </c>
      <c r="R266" s="325">
        <v>0.03</v>
      </c>
    </row>
    <row r="267" spans="1:18">
      <c r="A267" s="204">
        <v>140</v>
      </c>
      <c r="B267" s="213" t="s">
        <v>50</v>
      </c>
      <c r="C267" s="232">
        <v>100</v>
      </c>
      <c r="D267" s="214">
        <f>SUM(D268)</f>
        <v>0.2</v>
      </c>
      <c r="E267" s="214">
        <f t="shared" ref="E267:R267" si="65">SUM(E268)</f>
        <v>0.9</v>
      </c>
      <c r="F267" s="214">
        <f t="shared" si="65"/>
        <v>8.1</v>
      </c>
      <c r="G267" s="214">
        <f t="shared" si="65"/>
        <v>40</v>
      </c>
      <c r="H267" s="214">
        <f t="shared" si="65"/>
        <v>0.04</v>
      </c>
      <c r="I267" s="214">
        <f t="shared" si="65"/>
        <v>0.03</v>
      </c>
      <c r="J267" s="214">
        <f t="shared" si="65"/>
        <v>60</v>
      </c>
      <c r="K267" s="333">
        <f>SUM(K268)</f>
        <v>8.0000000000000002E-3</v>
      </c>
      <c r="L267" s="333">
        <f>SUM(L268)</f>
        <v>0.2</v>
      </c>
      <c r="M267" s="214">
        <f t="shared" si="65"/>
        <v>34</v>
      </c>
      <c r="N267" s="214">
        <f t="shared" si="65"/>
        <v>2E-3</v>
      </c>
      <c r="O267" s="214">
        <f t="shared" si="65"/>
        <v>13</v>
      </c>
      <c r="P267" s="214">
        <f t="shared" si="65"/>
        <v>0</v>
      </c>
      <c r="Q267" s="214">
        <f t="shared" si="65"/>
        <v>23</v>
      </c>
      <c r="R267" s="334">
        <f t="shared" si="65"/>
        <v>0.3</v>
      </c>
    </row>
    <row r="268" spans="1:18" ht="16.5" thickBot="1">
      <c r="A268" s="335"/>
      <c r="B268" s="329" t="s">
        <v>180</v>
      </c>
      <c r="C268" s="336" t="s">
        <v>119</v>
      </c>
      <c r="D268" s="329">
        <v>0.2</v>
      </c>
      <c r="E268" s="329">
        <v>0.9</v>
      </c>
      <c r="F268" s="329">
        <v>8.1</v>
      </c>
      <c r="G268" s="329">
        <v>40</v>
      </c>
      <c r="H268" s="337">
        <v>0.04</v>
      </c>
      <c r="I268" s="337">
        <v>0.03</v>
      </c>
      <c r="J268" s="337">
        <v>60</v>
      </c>
      <c r="K268" s="337">
        <v>8.0000000000000002E-3</v>
      </c>
      <c r="L268" s="337">
        <v>0.2</v>
      </c>
      <c r="M268" s="337">
        <v>34</v>
      </c>
      <c r="N268" s="338">
        <v>2E-3</v>
      </c>
      <c r="O268" s="338">
        <v>13</v>
      </c>
      <c r="P268" s="338">
        <v>0</v>
      </c>
      <c r="Q268" s="338">
        <v>23</v>
      </c>
      <c r="R268" s="339">
        <v>0.3</v>
      </c>
    </row>
    <row r="269" spans="1:18" ht="16.5" thickBot="1">
      <c r="A269" s="741" t="s">
        <v>98</v>
      </c>
      <c r="B269" s="742"/>
      <c r="C269" s="733">
        <v>560</v>
      </c>
      <c r="D269" s="255">
        <f>SUM(D251,D255,D262,D267,)</f>
        <v>19.878999999999998</v>
      </c>
      <c r="E269" s="256">
        <f t="shared" ref="E269:R269" si="66">SUM(E251,E255,E262,E267,)</f>
        <v>20.853999999999999</v>
      </c>
      <c r="F269" s="256">
        <f t="shared" si="66"/>
        <v>60.288000000000004</v>
      </c>
      <c r="G269" s="256">
        <f t="shared" si="66"/>
        <v>530.51</v>
      </c>
      <c r="H269" s="256">
        <f t="shared" si="66"/>
        <v>0.17899999999999999</v>
      </c>
      <c r="I269" s="256">
        <f t="shared" si="66"/>
        <v>0.377</v>
      </c>
      <c r="J269" s="256">
        <f t="shared" si="66"/>
        <v>62.195</v>
      </c>
      <c r="K269" s="256">
        <f t="shared" si="66"/>
        <v>0.18500000000000003</v>
      </c>
      <c r="L269" s="256">
        <f t="shared" si="66"/>
        <v>0.93100000000000005</v>
      </c>
      <c r="M269" s="256">
        <f t="shared" si="66"/>
        <v>416.00800000000004</v>
      </c>
      <c r="N269" s="256">
        <f t="shared" si="66"/>
        <v>2.1999999999999999E-2</v>
      </c>
      <c r="O269" s="256">
        <f t="shared" si="66"/>
        <v>69.591000000000008</v>
      </c>
      <c r="P269" s="256">
        <f t="shared" si="66"/>
        <v>3.6999999999999998E-2</v>
      </c>
      <c r="Q269" s="256">
        <f t="shared" si="66"/>
        <v>313.76</v>
      </c>
      <c r="R269" s="256">
        <f t="shared" si="66"/>
        <v>1.5050000000000001</v>
      </c>
    </row>
    <row r="270" spans="1:18" ht="15.75" thickBot="1">
      <c r="A270" s="753" t="s">
        <v>55</v>
      </c>
      <c r="B270" s="754"/>
      <c r="C270" s="754"/>
      <c r="D270" s="754"/>
      <c r="E270" s="754"/>
      <c r="F270" s="754"/>
      <c r="G270" s="754"/>
      <c r="H270" s="754"/>
      <c r="I270" s="754"/>
      <c r="J270" s="754"/>
      <c r="K270" s="754"/>
      <c r="L270" s="754"/>
      <c r="M270" s="754"/>
      <c r="N270" s="754"/>
      <c r="O270" s="754"/>
      <c r="P270" s="754"/>
      <c r="Q270" s="754"/>
      <c r="R270" s="755"/>
    </row>
    <row r="271" spans="1:18" ht="28.5">
      <c r="A271" s="449">
        <v>2</v>
      </c>
      <c r="B271" s="624" t="s">
        <v>181</v>
      </c>
      <c r="C271" s="340">
        <v>60</v>
      </c>
      <c r="D271" s="258">
        <f t="shared" ref="D271:R271" si="67">SUM(D272:D279)</f>
        <v>1.327</v>
      </c>
      <c r="E271" s="258">
        <f t="shared" si="67"/>
        <v>3.0459999999999998</v>
      </c>
      <c r="F271" s="258">
        <f t="shared" si="67"/>
        <v>5.1839999999999993</v>
      </c>
      <c r="G271" s="258">
        <f t="shared" si="67"/>
        <v>55.393000000000001</v>
      </c>
      <c r="H271" s="258">
        <f t="shared" si="67"/>
        <v>4.3999999999999997E-2</v>
      </c>
      <c r="I271" s="258">
        <f t="shared" si="67"/>
        <v>2.1999999999999999E-2</v>
      </c>
      <c r="J271" s="258">
        <f t="shared" si="67"/>
        <v>3.2509999999999999</v>
      </c>
      <c r="K271" s="258">
        <f t="shared" si="67"/>
        <v>0.17100000000000001</v>
      </c>
      <c r="L271" s="258">
        <f t="shared" si="67"/>
        <v>0.34200000000000003</v>
      </c>
      <c r="M271" s="258">
        <f t="shared" si="67"/>
        <v>20.736000000000001</v>
      </c>
      <c r="N271" s="258">
        <f t="shared" si="67"/>
        <v>0</v>
      </c>
      <c r="O271" s="258">
        <f t="shared" si="67"/>
        <v>12.834</v>
      </c>
      <c r="P271" s="258">
        <f t="shared" si="67"/>
        <v>0</v>
      </c>
      <c r="Q271" s="258">
        <f t="shared" si="67"/>
        <v>25.706000000000003</v>
      </c>
      <c r="R271" s="258">
        <f t="shared" si="67"/>
        <v>1.6</v>
      </c>
    </row>
    <row r="272" spans="1:18">
      <c r="A272" s="60"/>
      <c r="B272" s="64" t="s">
        <v>67</v>
      </c>
      <c r="C272" s="239" t="s">
        <v>382</v>
      </c>
      <c r="D272" s="229">
        <v>0.55700000000000005</v>
      </c>
      <c r="E272" s="229">
        <v>1.9E-2</v>
      </c>
      <c r="F272" s="229">
        <v>2.669</v>
      </c>
      <c r="G272" s="229">
        <v>14.976000000000001</v>
      </c>
      <c r="H272" s="229">
        <v>6.0000000000000001E-3</v>
      </c>
      <c r="I272" s="229">
        <v>7.0000000000000001E-3</v>
      </c>
      <c r="J272" s="229">
        <v>0.998</v>
      </c>
      <c r="K272" s="229">
        <v>0</v>
      </c>
      <c r="L272" s="229">
        <v>2E-3</v>
      </c>
      <c r="M272" s="229">
        <v>8.64</v>
      </c>
      <c r="N272" s="230">
        <v>0</v>
      </c>
      <c r="O272" s="230">
        <v>3.84</v>
      </c>
      <c r="P272" s="230">
        <v>0</v>
      </c>
      <c r="Q272" s="230">
        <v>7.68</v>
      </c>
      <c r="R272" s="231">
        <v>1.165</v>
      </c>
    </row>
    <row r="273" spans="1:18">
      <c r="A273" s="60"/>
      <c r="B273" s="64" t="s">
        <v>59</v>
      </c>
      <c r="C273" s="239" t="s">
        <v>383</v>
      </c>
      <c r="D273" s="229">
        <v>0.25900000000000001</v>
      </c>
      <c r="E273" s="229">
        <v>1.4E-2</v>
      </c>
      <c r="F273" s="229">
        <v>1.44</v>
      </c>
      <c r="G273" s="229">
        <v>6.9550000000000001</v>
      </c>
      <c r="H273" s="229">
        <v>0.03</v>
      </c>
      <c r="I273" s="229">
        <v>7.0000000000000001E-3</v>
      </c>
      <c r="J273" s="229">
        <v>1.236</v>
      </c>
      <c r="K273" s="229">
        <v>0</v>
      </c>
      <c r="L273" s="229">
        <v>1.4E-2</v>
      </c>
      <c r="M273" s="229">
        <v>6.21</v>
      </c>
      <c r="N273" s="230">
        <v>0</v>
      </c>
      <c r="O273" s="230">
        <v>3.7440000000000002</v>
      </c>
      <c r="P273" s="230">
        <v>0</v>
      </c>
      <c r="Q273" s="230">
        <v>7.3440000000000003</v>
      </c>
      <c r="R273" s="231">
        <v>0.23699999999999999</v>
      </c>
    </row>
    <row r="274" spans="1:18">
      <c r="A274" s="60"/>
      <c r="B274" s="64" t="s">
        <v>131</v>
      </c>
      <c r="C274" s="239" t="s">
        <v>384</v>
      </c>
      <c r="D274" s="229">
        <v>0.1</v>
      </c>
      <c r="E274" s="229">
        <v>8.0000000000000002E-3</v>
      </c>
      <c r="F274" s="229">
        <v>0.42</v>
      </c>
      <c r="G274" s="229">
        <v>2.2679999999999998</v>
      </c>
      <c r="H274" s="229">
        <v>3.0000000000000001E-3</v>
      </c>
      <c r="I274" s="229">
        <v>5.0000000000000001E-3</v>
      </c>
      <c r="J274" s="229">
        <v>0.29699999999999999</v>
      </c>
      <c r="K274" s="229">
        <v>0.16800000000000001</v>
      </c>
      <c r="L274" s="229">
        <v>3.5000000000000003E-2</v>
      </c>
      <c r="M274" s="229">
        <v>2.016</v>
      </c>
      <c r="N274" s="230">
        <v>0</v>
      </c>
      <c r="O274" s="230">
        <v>2.8559999999999999</v>
      </c>
      <c r="P274" s="230">
        <v>0</v>
      </c>
      <c r="Q274" s="230">
        <v>4.28</v>
      </c>
      <c r="R274" s="231">
        <v>4.4999999999999998E-2</v>
      </c>
    </row>
    <row r="275" spans="1:18">
      <c r="A275" s="60"/>
      <c r="B275" s="64" t="s">
        <v>69</v>
      </c>
      <c r="C275" s="239" t="s">
        <v>385</v>
      </c>
      <c r="D275" s="229">
        <v>4.2000000000000003E-2</v>
      </c>
      <c r="E275" s="229">
        <v>0</v>
      </c>
      <c r="F275" s="229">
        <v>0.27300000000000002</v>
      </c>
      <c r="G275" s="229">
        <v>1.2</v>
      </c>
      <c r="H275" s="229">
        <v>1E-3</v>
      </c>
      <c r="I275" s="229">
        <v>1E-3</v>
      </c>
      <c r="J275" s="229">
        <v>0.3</v>
      </c>
      <c r="K275" s="229">
        <v>0</v>
      </c>
      <c r="L275" s="229">
        <v>6.0000000000000001E-3</v>
      </c>
      <c r="M275" s="229">
        <v>0.93</v>
      </c>
      <c r="N275" s="230">
        <v>0</v>
      </c>
      <c r="O275" s="230">
        <v>0.42</v>
      </c>
      <c r="P275" s="230">
        <v>0</v>
      </c>
      <c r="Q275" s="230">
        <v>1.74</v>
      </c>
      <c r="R275" s="231">
        <v>2.4E-2</v>
      </c>
    </row>
    <row r="276" spans="1:18">
      <c r="A276" s="60"/>
      <c r="B276" s="64" t="s">
        <v>85</v>
      </c>
      <c r="C276" s="70" t="s">
        <v>149</v>
      </c>
      <c r="D276" s="229">
        <v>0</v>
      </c>
      <c r="E276" s="229">
        <v>2.9969999999999999</v>
      </c>
      <c r="F276" s="229">
        <v>0</v>
      </c>
      <c r="G276" s="229">
        <v>26.97</v>
      </c>
      <c r="H276" s="229">
        <v>0</v>
      </c>
      <c r="I276" s="229">
        <v>0</v>
      </c>
      <c r="J276" s="229">
        <v>0</v>
      </c>
      <c r="K276" s="229">
        <v>0</v>
      </c>
      <c r="L276" s="229">
        <v>0.27600000000000002</v>
      </c>
      <c r="M276" s="229">
        <v>0</v>
      </c>
      <c r="N276" s="229">
        <v>0</v>
      </c>
      <c r="O276" s="229">
        <v>0</v>
      </c>
      <c r="P276" s="229">
        <v>0</v>
      </c>
      <c r="Q276" s="229">
        <v>0</v>
      </c>
      <c r="R276" s="231">
        <v>0</v>
      </c>
    </row>
    <row r="277" spans="1:18">
      <c r="A277" s="60"/>
      <c r="B277" s="64" t="s">
        <v>31</v>
      </c>
      <c r="C277" s="239" t="s">
        <v>386</v>
      </c>
      <c r="D277" s="229">
        <v>0</v>
      </c>
      <c r="E277" s="229">
        <v>0</v>
      </c>
      <c r="F277" s="229">
        <v>0</v>
      </c>
      <c r="G277" s="229">
        <v>0</v>
      </c>
      <c r="H277" s="229">
        <v>0</v>
      </c>
      <c r="I277" s="229">
        <v>0</v>
      </c>
      <c r="J277" s="229">
        <v>0</v>
      </c>
      <c r="K277" s="229">
        <v>0</v>
      </c>
      <c r="L277" s="229">
        <v>0</v>
      </c>
      <c r="M277" s="229">
        <v>0</v>
      </c>
      <c r="N277" s="229">
        <v>0</v>
      </c>
      <c r="O277" s="229">
        <v>0</v>
      </c>
      <c r="P277" s="229">
        <v>0</v>
      </c>
      <c r="Q277" s="229">
        <v>0</v>
      </c>
      <c r="R277" s="231">
        <v>0</v>
      </c>
    </row>
    <row r="278" spans="1:18" ht="30">
      <c r="A278" s="60"/>
      <c r="B278" s="64" t="s">
        <v>186</v>
      </c>
      <c r="C278" s="239" t="s">
        <v>387</v>
      </c>
      <c r="D278" s="229">
        <v>0.13400000000000001</v>
      </c>
      <c r="E278" s="229">
        <v>8.0000000000000002E-3</v>
      </c>
      <c r="F278" s="229">
        <v>0.27300000000000002</v>
      </c>
      <c r="G278" s="229">
        <v>1.68</v>
      </c>
      <c r="H278" s="229">
        <v>4.0000000000000001E-3</v>
      </c>
      <c r="I278" s="229">
        <v>2E-3</v>
      </c>
      <c r="J278" s="229">
        <v>0.42</v>
      </c>
      <c r="K278" s="229">
        <v>3.0000000000000001E-3</v>
      </c>
      <c r="L278" s="229">
        <v>1E-3</v>
      </c>
      <c r="M278" s="229">
        <v>0.84</v>
      </c>
      <c r="N278" s="230">
        <v>0</v>
      </c>
      <c r="O278" s="230">
        <v>0.79800000000000004</v>
      </c>
      <c r="P278" s="230">
        <v>0</v>
      </c>
      <c r="Q278" s="230">
        <v>2.6459999999999999</v>
      </c>
      <c r="R278" s="231">
        <v>2.9000000000000001E-2</v>
      </c>
    </row>
    <row r="279" spans="1:18">
      <c r="A279" s="60"/>
      <c r="B279" s="64" t="s">
        <v>188</v>
      </c>
      <c r="C279" s="239" t="s">
        <v>384</v>
      </c>
      <c r="D279" s="229">
        <v>0.23499999999999999</v>
      </c>
      <c r="E279" s="229">
        <v>0</v>
      </c>
      <c r="F279" s="229">
        <v>0.109</v>
      </c>
      <c r="G279" s="229">
        <v>1.3440000000000001</v>
      </c>
      <c r="H279" s="229">
        <v>0</v>
      </c>
      <c r="I279" s="229">
        <v>0</v>
      </c>
      <c r="J279" s="229">
        <v>0</v>
      </c>
      <c r="K279" s="229">
        <v>0</v>
      </c>
      <c r="L279" s="229">
        <v>8.0000000000000002E-3</v>
      </c>
      <c r="M279" s="229">
        <v>2.1</v>
      </c>
      <c r="N279" s="230">
        <v>0</v>
      </c>
      <c r="O279" s="230">
        <v>1.1759999999999999</v>
      </c>
      <c r="P279" s="230">
        <v>0</v>
      </c>
      <c r="Q279" s="230">
        <v>2.016</v>
      </c>
      <c r="R279" s="231">
        <v>0.1</v>
      </c>
    </row>
    <row r="280" spans="1:18" ht="28.5">
      <c r="A280" s="204">
        <v>150</v>
      </c>
      <c r="B280" s="213" t="s">
        <v>189</v>
      </c>
      <c r="C280" s="236" t="s">
        <v>24</v>
      </c>
      <c r="D280" s="236">
        <f>SUM(D281:D286)</f>
        <v>12.08</v>
      </c>
      <c r="E280" s="236">
        <f t="shared" ref="E280:R280" si="68">SUM(E281:E286)</f>
        <v>4.22</v>
      </c>
      <c r="F280" s="236">
        <f t="shared" si="68"/>
        <v>16.044</v>
      </c>
      <c r="G280" s="236">
        <f t="shared" si="68"/>
        <v>151.32999999999998</v>
      </c>
      <c r="H280" s="236">
        <f t="shared" si="68"/>
        <v>0.19000000000000003</v>
      </c>
      <c r="I280" s="236">
        <f t="shared" si="68"/>
        <v>0.70900000000000007</v>
      </c>
      <c r="J280" s="236">
        <f t="shared" si="68"/>
        <v>19.842000000000002</v>
      </c>
      <c r="K280" s="236">
        <f t="shared" si="68"/>
        <v>0.188</v>
      </c>
      <c r="L280" s="236">
        <f t="shared" si="68"/>
        <v>0.80300000000000005</v>
      </c>
      <c r="M280" s="236">
        <f t="shared" si="68"/>
        <v>30.47</v>
      </c>
      <c r="N280" s="236">
        <f t="shared" si="68"/>
        <v>6.2E-2</v>
      </c>
      <c r="O280" s="236">
        <f t="shared" si="68"/>
        <v>47.58</v>
      </c>
      <c r="P280" s="236">
        <f t="shared" si="68"/>
        <v>1.0999999999999999E-2</v>
      </c>
      <c r="Q280" s="236">
        <f t="shared" si="68"/>
        <v>231.14</v>
      </c>
      <c r="R280" s="236">
        <f t="shared" si="68"/>
        <v>1.1420000000000001</v>
      </c>
    </row>
    <row r="281" spans="1:18">
      <c r="A281" s="204"/>
      <c r="B281" s="64" t="s">
        <v>67</v>
      </c>
      <c r="C281" s="292" t="s">
        <v>190</v>
      </c>
      <c r="D281" s="239">
        <v>1.8</v>
      </c>
      <c r="E281" s="239">
        <v>0.36</v>
      </c>
      <c r="F281" s="239">
        <v>14.67</v>
      </c>
      <c r="G281" s="239">
        <v>69.3</v>
      </c>
      <c r="H281" s="207">
        <v>9.6000000000000002E-2</v>
      </c>
      <c r="I281" s="207">
        <v>0.56000000000000005</v>
      </c>
      <c r="J281" s="239">
        <v>18</v>
      </c>
      <c r="K281" s="239">
        <v>3.0000000000000001E-3</v>
      </c>
      <c r="L281" s="239">
        <v>0.09</v>
      </c>
      <c r="M281" s="207">
        <v>8</v>
      </c>
      <c r="N281" s="208">
        <v>4.0000000000000001E-3</v>
      </c>
      <c r="O281" s="208">
        <v>20.7</v>
      </c>
      <c r="P281" s="208">
        <v>0</v>
      </c>
      <c r="Q281" s="208">
        <v>52.2</v>
      </c>
      <c r="R281" s="209">
        <v>0.72</v>
      </c>
    </row>
    <row r="282" spans="1:18">
      <c r="A282" s="60"/>
      <c r="B282" s="61" t="s">
        <v>69</v>
      </c>
      <c r="C282" s="62" t="s">
        <v>70</v>
      </c>
      <c r="D282" s="264">
        <v>0.112</v>
      </c>
      <c r="E282" s="264">
        <v>0</v>
      </c>
      <c r="F282" s="264">
        <v>0.72799999999999998</v>
      </c>
      <c r="G282" s="264">
        <v>3.2</v>
      </c>
      <c r="H282" s="264">
        <v>4.0000000000000001E-3</v>
      </c>
      <c r="I282" s="264">
        <v>2E-3</v>
      </c>
      <c r="J282" s="264">
        <v>0.8</v>
      </c>
      <c r="K282" s="264">
        <v>0</v>
      </c>
      <c r="L282" s="264">
        <v>1.6E-2</v>
      </c>
      <c r="M282" s="264">
        <v>2.48</v>
      </c>
      <c r="N282" s="265">
        <v>0</v>
      </c>
      <c r="O282" s="265">
        <v>1.1200000000000001</v>
      </c>
      <c r="P282" s="265">
        <v>0</v>
      </c>
      <c r="Q282" s="265">
        <v>4.6399999999999997</v>
      </c>
      <c r="R282" s="266">
        <v>6.4000000000000001E-2</v>
      </c>
    </row>
    <row r="283" spans="1:18">
      <c r="A283" s="60"/>
      <c r="B283" s="61" t="s">
        <v>71</v>
      </c>
      <c r="C283" s="63" t="s">
        <v>72</v>
      </c>
      <c r="D283" s="264">
        <v>7.3999999999999996E-2</v>
      </c>
      <c r="E283" s="264">
        <v>8.0000000000000002E-3</v>
      </c>
      <c r="F283" s="264">
        <v>0.57599999999999996</v>
      </c>
      <c r="G283" s="264">
        <v>2.72</v>
      </c>
      <c r="H283" s="264">
        <v>5.0000000000000001E-3</v>
      </c>
      <c r="I283" s="264">
        <v>6.0000000000000001E-3</v>
      </c>
      <c r="J283" s="264">
        <v>0.47199999999999998</v>
      </c>
      <c r="K283" s="264">
        <v>0.16</v>
      </c>
      <c r="L283" s="264">
        <v>3.2000000000000001E-2</v>
      </c>
      <c r="M283" s="264">
        <v>4.08</v>
      </c>
      <c r="N283" s="265">
        <v>0</v>
      </c>
      <c r="O283" s="265">
        <v>3.04</v>
      </c>
      <c r="P283" s="265">
        <v>0</v>
      </c>
      <c r="Q283" s="265">
        <v>4.4000000000000004</v>
      </c>
      <c r="R283" s="266">
        <v>5.6000000000000001E-2</v>
      </c>
    </row>
    <row r="284" spans="1:18">
      <c r="A284" s="204"/>
      <c r="B284" s="64" t="s">
        <v>25</v>
      </c>
      <c r="C284" s="292" t="s">
        <v>108</v>
      </c>
      <c r="D284" s="239">
        <v>0.05</v>
      </c>
      <c r="E284" s="239">
        <v>2.46</v>
      </c>
      <c r="F284" s="239">
        <v>7.0000000000000007E-2</v>
      </c>
      <c r="G284" s="239">
        <v>22.64</v>
      </c>
      <c r="H284" s="207">
        <v>0</v>
      </c>
      <c r="I284" s="207">
        <v>5.0000000000000001E-3</v>
      </c>
      <c r="J284" s="239">
        <v>0</v>
      </c>
      <c r="K284" s="239">
        <v>1.7999999999999999E-2</v>
      </c>
      <c r="L284" s="239">
        <v>0.04</v>
      </c>
      <c r="M284" s="207">
        <v>0.96</v>
      </c>
      <c r="N284" s="208">
        <v>0</v>
      </c>
      <c r="O284" s="208">
        <v>0.02</v>
      </c>
      <c r="P284" s="208">
        <v>0</v>
      </c>
      <c r="Q284" s="208">
        <v>1.2</v>
      </c>
      <c r="R284" s="209">
        <v>8.0000000000000002E-3</v>
      </c>
    </row>
    <row r="285" spans="1:18">
      <c r="A285" s="204"/>
      <c r="B285" s="61" t="s">
        <v>191</v>
      </c>
      <c r="C285" s="199" t="s">
        <v>154</v>
      </c>
      <c r="D285" s="207">
        <v>3.1640000000000001</v>
      </c>
      <c r="E285" s="207">
        <v>1.1339999999999999</v>
      </c>
      <c r="F285" s="207">
        <v>0</v>
      </c>
      <c r="G285" s="207">
        <v>23.8</v>
      </c>
      <c r="H285" s="207">
        <v>4.5999999999999999E-2</v>
      </c>
      <c r="I285" s="207">
        <v>0.106</v>
      </c>
      <c r="J285" s="207">
        <v>0.14000000000000001</v>
      </c>
      <c r="K285" s="207">
        <v>3.0000000000000001E-3</v>
      </c>
      <c r="L285" s="207">
        <v>0.23799999999999999</v>
      </c>
      <c r="M285" s="207">
        <v>4.2</v>
      </c>
      <c r="N285" s="208">
        <v>0</v>
      </c>
      <c r="O285" s="208">
        <v>9.8000000000000007</v>
      </c>
      <c r="P285" s="208">
        <v>1E-3</v>
      </c>
      <c r="Q285" s="208">
        <v>78.400000000000006</v>
      </c>
      <c r="R285" s="209">
        <v>1.4E-2</v>
      </c>
    </row>
    <row r="286" spans="1:18">
      <c r="A286" s="204"/>
      <c r="B286" s="61" t="s">
        <v>192</v>
      </c>
      <c r="C286" s="199" t="s">
        <v>193</v>
      </c>
      <c r="D286" s="207">
        <v>6.88</v>
      </c>
      <c r="E286" s="207">
        <v>0.25800000000000001</v>
      </c>
      <c r="F286" s="207">
        <v>0</v>
      </c>
      <c r="G286" s="207">
        <v>29.67</v>
      </c>
      <c r="H286" s="207">
        <v>3.9E-2</v>
      </c>
      <c r="I286" s="207">
        <v>0.03</v>
      </c>
      <c r="J286" s="207">
        <v>0.43</v>
      </c>
      <c r="K286" s="207">
        <v>4.0000000000000001E-3</v>
      </c>
      <c r="L286" s="207">
        <v>0.38700000000000001</v>
      </c>
      <c r="M286" s="207">
        <v>10.75</v>
      </c>
      <c r="N286" s="208">
        <v>5.8000000000000003E-2</v>
      </c>
      <c r="O286" s="208">
        <v>12.9</v>
      </c>
      <c r="P286" s="208">
        <v>0.01</v>
      </c>
      <c r="Q286" s="208">
        <v>90.3</v>
      </c>
      <c r="R286" s="209">
        <v>0.28000000000000003</v>
      </c>
    </row>
    <row r="287" spans="1:18" ht="15.75">
      <c r="A287" s="193">
        <v>301</v>
      </c>
      <c r="B287" s="213" t="s">
        <v>194</v>
      </c>
      <c r="C287" s="232" t="s">
        <v>51</v>
      </c>
      <c r="D287" s="233">
        <f>SUM(D288:D292)</f>
        <v>24.53</v>
      </c>
      <c r="E287" s="233">
        <f t="shared" ref="E287:G287" si="69">SUM(E288:E292)</f>
        <v>25.34</v>
      </c>
      <c r="F287" s="233">
        <f t="shared" si="69"/>
        <v>3.0300000000000002</v>
      </c>
      <c r="G287" s="233">
        <f t="shared" si="69"/>
        <v>338.09999999999997</v>
      </c>
      <c r="H287" s="233">
        <f>SUM(H288:H292)</f>
        <v>0.08</v>
      </c>
      <c r="I287" s="233">
        <f t="shared" ref="I287:R287" si="70">SUM(I288:I292)</f>
        <v>0.121</v>
      </c>
      <c r="J287" s="233">
        <f t="shared" si="70"/>
        <v>2.4129999999999998</v>
      </c>
      <c r="K287" s="233">
        <f t="shared" si="70"/>
        <v>0.10200000000000001</v>
      </c>
      <c r="L287" s="233">
        <f t="shared" si="70"/>
        <v>0.75700000000000001</v>
      </c>
      <c r="M287" s="233">
        <f t="shared" si="70"/>
        <v>17.740000000000002</v>
      </c>
      <c r="N287" s="233">
        <f t="shared" si="70"/>
        <v>9.0000000000000011E-3</v>
      </c>
      <c r="O287" s="233">
        <f t="shared" si="70"/>
        <v>26.4</v>
      </c>
      <c r="P287" s="233">
        <f t="shared" si="70"/>
        <v>1.7000000000000001E-2</v>
      </c>
      <c r="Q287" s="233">
        <f t="shared" si="70"/>
        <v>227.58</v>
      </c>
      <c r="R287" s="341">
        <f t="shared" si="70"/>
        <v>1.536</v>
      </c>
    </row>
    <row r="288" spans="1:18" ht="15.75">
      <c r="A288" s="193"/>
      <c r="B288" s="64" t="s">
        <v>195</v>
      </c>
      <c r="C288" s="342" t="s">
        <v>196</v>
      </c>
      <c r="D288" s="219">
        <v>23.77</v>
      </c>
      <c r="E288" s="219">
        <v>24.03</v>
      </c>
      <c r="F288" s="219">
        <v>0</v>
      </c>
      <c r="G288" s="219">
        <v>310.88</v>
      </c>
      <c r="H288" s="210">
        <v>2.1999999999999999E-2</v>
      </c>
      <c r="I288" s="210">
        <v>0</v>
      </c>
      <c r="J288" s="64">
        <v>2.351</v>
      </c>
      <c r="K288" s="343">
        <v>9.4E-2</v>
      </c>
      <c r="L288" s="343">
        <v>0.65300000000000002</v>
      </c>
      <c r="M288" s="344">
        <v>2.5760000000000001</v>
      </c>
      <c r="N288" s="210">
        <v>8.0000000000000002E-3</v>
      </c>
      <c r="O288" s="210">
        <v>23.5</v>
      </c>
      <c r="P288" s="210">
        <v>1.7000000000000001E-2</v>
      </c>
      <c r="Q288" s="345">
        <v>215.52</v>
      </c>
      <c r="R288" s="212">
        <v>0.21299999999999999</v>
      </c>
    </row>
    <row r="289" spans="1:18" ht="15.75">
      <c r="A289" s="193"/>
      <c r="B289" s="64" t="s">
        <v>38</v>
      </c>
      <c r="C289" s="342" t="s">
        <v>197</v>
      </c>
      <c r="D289" s="219">
        <v>0</v>
      </c>
      <c r="E289" s="219">
        <v>0</v>
      </c>
      <c r="F289" s="219">
        <v>0</v>
      </c>
      <c r="G289" s="219">
        <v>0</v>
      </c>
      <c r="H289" s="210">
        <v>0</v>
      </c>
      <c r="I289" s="210">
        <v>0</v>
      </c>
      <c r="J289" s="64">
        <v>0</v>
      </c>
      <c r="K289" s="343">
        <v>0</v>
      </c>
      <c r="L289" s="343">
        <v>0</v>
      </c>
      <c r="M289" s="344">
        <v>0.68400000000000005</v>
      </c>
      <c r="N289" s="210">
        <v>0</v>
      </c>
      <c r="O289" s="210">
        <v>0</v>
      </c>
      <c r="P289" s="210">
        <v>0</v>
      </c>
      <c r="Q289" s="345">
        <v>0</v>
      </c>
      <c r="R289" s="212">
        <v>0</v>
      </c>
    </row>
    <row r="290" spans="1:18" ht="30">
      <c r="A290" s="193"/>
      <c r="B290" s="64" t="s">
        <v>142</v>
      </c>
      <c r="C290" s="342" t="s">
        <v>198</v>
      </c>
      <c r="D290" s="219">
        <v>0.42</v>
      </c>
      <c r="E290" s="219">
        <v>0.06</v>
      </c>
      <c r="F290" s="219">
        <v>2.54</v>
      </c>
      <c r="G290" s="219">
        <v>12.34</v>
      </c>
      <c r="H290" s="210">
        <v>5.6000000000000001E-2</v>
      </c>
      <c r="I290" s="210">
        <v>0.12</v>
      </c>
      <c r="J290" s="64">
        <v>0</v>
      </c>
      <c r="K290" s="343">
        <v>0</v>
      </c>
      <c r="L290" s="343">
        <v>6.7000000000000004E-2</v>
      </c>
      <c r="M290" s="344">
        <v>12.8</v>
      </c>
      <c r="N290" s="210">
        <v>0</v>
      </c>
      <c r="O290" s="210">
        <v>1.65</v>
      </c>
      <c r="P290" s="210">
        <v>0</v>
      </c>
      <c r="Q290" s="345">
        <v>4.3099999999999996</v>
      </c>
      <c r="R290" s="212">
        <v>1.28</v>
      </c>
    </row>
    <row r="291" spans="1:18" ht="15.75">
      <c r="A291" s="193"/>
      <c r="B291" s="64" t="s">
        <v>150</v>
      </c>
      <c r="C291" s="342" t="s">
        <v>135</v>
      </c>
      <c r="D291" s="219">
        <v>0</v>
      </c>
      <c r="E291" s="219">
        <v>0</v>
      </c>
      <c r="F291" s="219">
        <v>0</v>
      </c>
      <c r="G291" s="219">
        <v>0</v>
      </c>
      <c r="H291" s="210">
        <v>0</v>
      </c>
      <c r="I291" s="210">
        <v>0</v>
      </c>
      <c r="J291" s="64">
        <v>0</v>
      </c>
      <c r="K291" s="343">
        <v>0</v>
      </c>
      <c r="L291" s="343">
        <v>0</v>
      </c>
      <c r="M291" s="344">
        <v>0</v>
      </c>
      <c r="N291" s="210">
        <v>0</v>
      </c>
      <c r="O291" s="210">
        <v>0</v>
      </c>
      <c r="P291" s="210">
        <v>0</v>
      </c>
      <c r="Q291" s="345">
        <v>0</v>
      </c>
      <c r="R291" s="212">
        <v>0</v>
      </c>
    </row>
    <row r="292" spans="1:18" ht="15.75">
      <c r="A292" s="193"/>
      <c r="B292" s="64" t="s">
        <v>152</v>
      </c>
      <c r="C292" s="342" t="s">
        <v>199</v>
      </c>
      <c r="D292" s="219">
        <v>0.34</v>
      </c>
      <c r="E292" s="219">
        <v>1.25</v>
      </c>
      <c r="F292" s="219">
        <v>0.49</v>
      </c>
      <c r="G292" s="219">
        <v>14.88</v>
      </c>
      <c r="H292" s="210">
        <v>2E-3</v>
      </c>
      <c r="I292" s="210">
        <v>1E-3</v>
      </c>
      <c r="J292" s="64">
        <v>6.2E-2</v>
      </c>
      <c r="K292" s="343">
        <v>8.0000000000000002E-3</v>
      </c>
      <c r="L292" s="343">
        <v>3.6999999999999998E-2</v>
      </c>
      <c r="M292" s="344">
        <v>1.68</v>
      </c>
      <c r="N292" s="210">
        <v>1E-3</v>
      </c>
      <c r="O292" s="210">
        <v>1.25</v>
      </c>
      <c r="P292" s="210">
        <v>0</v>
      </c>
      <c r="Q292" s="345">
        <v>7.75</v>
      </c>
      <c r="R292" s="212">
        <v>4.2999999999999997E-2</v>
      </c>
    </row>
    <row r="293" spans="1:18" ht="28.5">
      <c r="A293" s="204">
        <v>204</v>
      </c>
      <c r="B293" s="57" t="s">
        <v>200</v>
      </c>
      <c r="C293" s="271">
        <v>150</v>
      </c>
      <c r="D293" s="346">
        <f>SUM(D294:D297)</f>
        <v>3.0659999999999998</v>
      </c>
      <c r="E293" s="346">
        <f t="shared" ref="E293:R293" si="71">SUM(E294:E297)</f>
        <v>4.2530000000000001</v>
      </c>
      <c r="F293" s="346">
        <f t="shared" si="71"/>
        <v>16.168000000000003</v>
      </c>
      <c r="G293" s="346">
        <f t="shared" si="71"/>
        <v>116.80000000000001</v>
      </c>
      <c r="H293" s="346">
        <f t="shared" si="71"/>
        <v>0</v>
      </c>
      <c r="I293" s="346">
        <f t="shared" si="71"/>
        <v>6.0000000000000001E-3</v>
      </c>
      <c r="J293" s="346">
        <f t="shared" si="71"/>
        <v>0</v>
      </c>
      <c r="K293" s="346">
        <f t="shared" si="71"/>
        <v>2.3E-2</v>
      </c>
      <c r="L293" s="346">
        <f t="shared" si="71"/>
        <v>5.1999999999999998E-2</v>
      </c>
      <c r="M293" s="346">
        <f t="shared" si="71"/>
        <v>1.248</v>
      </c>
      <c r="N293" s="346">
        <f t="shared" si="71"/>
        <v>0</v>
      </c>
      <c r="O293" s="346">
        <f t="shared" si="71"/>
        <v>2.5999999999999999E-2</v>
      </c>
      <c r="P293" s="346">
        <f t="shared" si="71"/>
        <v>0</v>
      </c>
      <c r="Q293" s="346">
        <f t="shared" si="71"/>
        <v>1.56</v>
      </c>
      <c r="R293" s="347">
        <f t="shared" si="71"/>
        <v>0.01</v>
      </c>
    </row>
    <row r="294" spans="1:18">
      <c r="A294" s="217"/>
      <c r="B294" s="61" t="s">
        <v>25</v>
      </c>
      <c r="C294" s="199" t="s">
        <v>477</v>
      </c>
      <c r="D294" s="61">
        <v>4.2000000000000003E-2</v>
      </c>
      <c r="E294" s="61">
        <v>3.77</v>
      </c>
      <c r="F294" s="61">
        <v>6.8000000000000005E-2</v>
      </c>
      <c r="G294" s="61">
        <v>34.4</v>
      </c>
      <c r="H294" s="61">
        <v>0</v>
      </c>
      <c r="I294" s="61">
        <v>6.0000000000000001E-3</v>
      </c>
      <c r="J294" s="61">
        <v>0</v>
      </c>
      <c r="K294" s="61">
        <v>2.3E-2</v>
      </c>
      <c r="L294" s="61">
        <v>5.1999999999999998E-2</v>
      </c>
      <c r="M294" s="61">
        <v>1.248</v>
      </c>
      <c r="N294" s="220">
        <v>0</v>
      </c>
      <c r="O294" s="220">
        <v>2.5999999999999999E-2</v>
      </c>
      <c r="P294" s="220">
        <v>0</v>
      </c>
      <c r="Q294" s="220">
        <v>1.56</v>
      </c>
      <c r="R294" s="221">
        <v>0.01</v>
      </c>
    </row>
    <row r="295" spans="1:18">
      <c r="A295" s="204"/>
      <c r="B295" s="61" t="s">
        <v>38</v>
      </c>
      <c r="C295" s="199" t="s">
        <v>478</v>
      </c>
      <c r="D295" s="61">
        <v>0</v>
      </c>
      <c r="E295" s="61">
        <v>0</v>
      </c>
      <c r="F295" s="61">
        <v>0</v>
      </c>
      <c r="G295" s="61">
        <v>0</v>
      </c>
      <c r="H295" s="61">
        <v>0</v>
      </c>
      <c r="I295" s="61">
        <v>0</v>
      </c>
      <c r="J295" s="61">
        <v>0</v>
      </c>
      <c r="K295" s="61">
        <v>0</v>
      </c>
      <c r="L295" s="61">
        <v>0</v>
      </c>
      <c r="M295" s="61">
        <v>0</v>
      </c>
      <c r="N295" s="220">
        <v>0</v>
      </c>
      <c r="O295" s="220">
        <v>0</v>
      </c>
      <c r="P295" s="220">
        <v>0</v>
      </c>
      <c r="Q295" s="220">
        <v>0</v>
      </c>
      <c r="R295" s="221">
        <v>0</v>
      </c>
    </row>
    <row r="296" spans="1:18">
      <c r="A296" s="204"/>
      <c r="B296" s="61" t="s">
        <v>150</v>
      </c>
      <c r="C296" s="199" t="s">
        <v>479</v>
      </c>
      <c r="D296" s="61">
        <v>0</v>
      </c>
      <c r="E296" s="61">
        <v>0</v>
      </c>
      <c r="F296" s="61">
        <v>0</v>
      </c>
      <c r="G296" s="61">
        <v>0</v>
      </c>
      <c r="H296" s="61">
        <v>0</v>
      </c>
      <c r="I296" s="61">
        <v>0</v>
      </c>
      <c r="J296" s="61">
        <v>0</v>
      </c>
      <c r="K296" s="61">
        <v>0</v>
      </c>
      <c r="L296" s="61">
        <v>0</v>
      </c>
      <c r="M296" s="61">
        <v>0</v>
      </c>
      <c r="N296" s="220">
        <v>0</v>
      </c>
      <c r="O296" s="220">
        <v>0</v>
      </c>
      <c r="P296" s="220">
        <v>0</v>
      </c>
      <c r="Q296" s="220">
        <v>0</v>
      </c>
      <c r="R296" s="221">
        <v>0</v>
      </c>
    </row>
    <row r="297" spans="1:18" ht="30">
      <c r="A297" s="217"/>
      <c r="B297" s="61" t="s">
        <v>268</v>
      </c>
      <c r="C297" s="199" t="s">
        <v>480</v>
      </c>
      <c r="D297" s="61">
        <v>3.024</v>
      </c>
      <c r="E297" s="61">
        <v>0.48299999999999998</v>
      </c>
      <c r="F297" s="61">
        <v>16.100000000000001</v>
      </c>
      <c r="G297" s="61">
        <v>82.4</v>
      </c>
      <c r="H297" s="61">
        <v>0</v>
      </c>
      <c r="I297" s="61">
        <v>0</v>
      </c>
      <c r="J297" s="61">
        <v>0</v>
      </c>
      <c r="K297" s="61">
        <v>0</v>
      </c>
      <c r="L297" s="61">
        <v>0</v>
      </c>
      <c r="M297" s="61">
        <v>0</v>
      </c>
      <c r="N297" s="220">
        <v>0</v>
      </c>
      <c r="O297" s="220">
        <v>0</v>
      </c>
      <c r="P297" s="220">
        <v>0</v>
      </c>
      <c r="Q297" s="220">
        <v>0</v>
      </c>
      <c r="R297" s="221">
        <v>0</v>
      </c>
    </row>
    <row r="298" spans="1:18" ht="28.5">
      <c r="A298" s="56" t="s">
        <v>202</v>
      </c>
      <c r="B298" s="57" t="s">
        <v>203</v>
      </c>
      <c r="C298" s="250" t="s">
        <v>24</v>
      </c>
      <c r="D298" s="262">
        <f t="shared" ref="D298:R298" si="72">SUM(D299:D301)</f>
        <v>0.56000000000000005</v>
      </c>
      <c r="E298" s="262">
        <f t="shared" si="72"/>
        <v>0</v>
      </c>
      <c r="F298" s="262">
        <f t="shared" si="72"/>
        <v>30.22</v>
      </c>
      <c r="G298" s="262">
        <f t="shared" si="72"/>
        <v>123.06</v>
      </c>
      <c r="H298" s="262">
        <f t="shared" si="72"/>
        <v>6.0000000000000001E-3</v>
      </c>
      <c r="I298" s="262">
        <f t="shared" si="72"/>
        <v>2E-3</v>
      </c>
      <c r="J298" s="262">
        <f t="shared" si="72"/>
        <v>0.04</v>
      </c>
      <c r="K298" s="262">
        <f t="shared" si="72"/>
        <v>0</v>
      </c>
      <c r="L298" s="262">
        <f t="shared" si="72"/>
        <v>0</v>
      </c>
      <c r="M298" s="262">
        <f t="shared" si="72"/>
        <v>3.12</v>
      </c>
      <c r="N298" s="262">
        <f t="shared" si="72"/>
        <v>0</v>
      </c>
      <c r="O298" s="262">
        <f t="shared" si="72"/>
        <v>0</v>
      </c>
      <c r="P298" s="262">
        <f t="shared" si="72"/>
        <v>0</v>
      </c>
      <c r="Q298" s="262">
        <f t="shared" si="72"/>
        <v>0</v>
      </c>
      <c r="R298" s="263">
        <f t="shared" si="72"/>
        <v>0.12</v>
      </c>
    </row>
    <row r="299" spans="1:18">
      <c r="A299" s="60"/>
      <c r="B299" s="61" t="s">
        <v>204</v>
      </c>
      <c r="C299" s="252" t="s">
        <v>205</v>
      </c>
      <c r="D299" s="264">
        <v>0.56000000000000005</v>
      </c>
      <c r="E299" s="264">
        <v>0</v>
      </c>
      <c r="F299" s="264">
        <v>10.26</v>
      </c>
      <c r="G299" s="264">
        <v>43.26</v>
      </c>
      <c r="H299" s="264">
        <v>6.0000000000000001E-3</v>
      </c>
      <c r="I299" s="264">
        <v>2E-3</v>
      </c>
      <c r="J299" s="264">
        <v>0.04</v>
      </c>
      <c r="K299" s="264">
        <v>0</v>
      </c>
      <c r="L299" s="264">
        <v>0</v>
      </c>
      <c r="M299" s="264">
        <v>2.52</v>
      </c>
      <c r="N299" s="265">
        <v>0</v>
      </c>
      <c r="O299" s="265">
        <v>0</v>
      </c>
      <c r="P299" s="265">
        <v>0</v>
      </c>
      <c r="Q299" s="265">
        <v>0</v>
      </c>
      <c r="R299" s="266">
        <v>0.06</v>
      </c>
    </row>
    <row r="300" spans="1:18">
      <c r="A300" s="60"/>
      <c r="B300" s="61" t="s">
        <v>29</v>
      </c>
      <c r="C300" s="252" t="s">
        <v>116</v>
      </c>
      <c r="D300" s="264">
        <v>0</v>
      </c>
      <c r="E300" s="264">
        <v>0</v>
      </c>
      <c r="F300" s="264">
        <v>0</v>
      </c>
      <c r="G300" s="264">
        <v>0</v>
      </c>
      <c r="H300" s="264">
        <v>0</v>
      </c>
      <c r="I300" s="264">
        <v>0</v>
      </c>
      <c r="J300" s="264">
        <v>0</v>
      </c>
      <c r="K300" s="264">
        <v>0</v>
      </c>
      <c r="L300" s="264">
        <v>0</v>
      </c>
      <c r="M300" s="264">
        <v>0</v>
      </c>
      <c r="N300" s="265">
        <v>0</v>
      </c>
      <c r="O300" s="265">
        <v>0</v>
      </c>
      <c r="P300" s="265">
        <v>0</v>
      </c>
      <c r="Q300" s="265">
        <v>0</v>
      </c>
      <c r="R300" s="266">
        <v>0</v>
      </c>
    </row>
    <row r="301" spans="1:18" s="727" customFormat="1">
      <c r="A301" s="60"/>
      <c r="B301" s="61" t="s">
        <v>33</v>
      </c>
      <c r="C301" s="252" t="s">
        <v>112</v>
      </c>
      <c r="D301" s="264">
        <v>0</v>
      </c>
      <c r="E301" s="264">
        <v>0</v>
      </c>
      <c r="F301" s="264">
        <v>19.96</v>
      </c>
      <c r="G301" s="264">
        <v>79.8</v>
      </c>
      <c r="H301" s="264">
        <v>0</v>
      </c>
      <c r="I301" s="264">
        <v>0</v>
      </c>
      <c r="J301" s="264">
        <v>0</v>
      </c>
      <c r="K301" s="264">
        <v>0</v>
      </c>
      <c r="L301" s="264">
        <v>0</v>
      </c>
      <c r="M301" s="264">
        <v>0.6</v>
      </c>
      <c r="N301" s="265">
        <v>0</v>
      </c>
      <c r="O301" s="265">
        <v>0</v>
      </c>
      <c r="P301" s="265">
        <v>0</v>
      </c>
      <c r="Q301" s="265">
        <v>0</v>
      </c>
      <c r="R301" s="266">
        <v>0.06</v>
      </c>
    </row>
    <row r="302" spans="1:18" s="727" customFormat="1">
      <c r="A302" s="204">
        <v>11</v>
      </c>
      <c r="B302" s="57" t="s">
        <v>95</v>
      </c>
      <c r="C302" s="271">
        <v>30</v>
      </c>
      <c r="D302" s="243">
        <f>SUM(D303)</f>
        <v>1.98</v>
      </c>
      <c r="E302" s="243">
        <f t="shared" ref="E302:R302" si="73">SUM(E303)</f>
        <v>0.36</v>
      </c>
      <c r="F302" s="243">
        <f t="shared" si="73"/>
        <v>10.8</v>
      </c>
      <c r="G302" s="243">
        <f t="shared" si="73"/>
        <v>54.3</v>
      </c>
      <c r="H302" s="243">
        <f t="shared" si="73"/>
        <v>5.3999999999999999E-2</v>
      </c>
      <c r="I302" s="243">
        <f t="shared" si="73"/>
        <v>2.4E-2</v>
      </c>
      <c r="J302" s="243">
        <f t="shared" si="73"/>
        <v>0</v>
      </c>
      <c r="K302" s="272">
        <f t="shared" si="73"/>
        <v>0</v>
      </c>
      <c r="L302" s="272">
        <f t="shared" si="73"/>
        <v>0</v>
      </c>
      <c r="M302" s="272">
        <f t="shared" si="73"/>
        <v>0</v>
      </c>
      <c r="N302" s="272">
        <f t="shared" si="73"/>
        <v>0</v>
      </c>
      <c r="O302" s="272">
        <f t="shared" si="73"/>
        <v>0</v>
      </c>
      <c r="P302" s="272">
        <f t="shared" si="73"/>
        <v>0</v>
      </c>
      <c r="Q302" s="272">
        <f t="shared" si="73"/>
        <v>0</v>
      </c>
      <c r="R302" s="272">
        <f t="shared" si="73"/>
        <v>0</v>
      </c>
    </row>
    <row r="303" spans="1:18" s="727" customFormat="1" ht="15.75" thickBot="1">
      <c r="A303" s="204"/>
      <c r="B303" s="61" t="s">
        <v>96</v>
      </c>
      <c r="C303" s="199" t="s">
        <v>97</v>
      </c>
      <c r="D303" s="228">
        <v>1.98</v>
      </c>
      <c r="E303" s="228">
        <v>0.36</v>
      </c>
      <c r="F303" s="228">
        <v>10.8</v>
      </c>
      <c r="G303" s="228">
        <v>54.3</v>
      </c>
      <c r="H303" s="228">
        <v>5.3999999999999999E-2</v>
      </c>
      <c r="I303" s="228">
        <v>2.4E-2</v>
      </c>
      <c r="J303" s="228">
        <v>0</v>
      </c>
      <c r="K303" s="229">
        <v>0</v>
      </c>
      <c r="L303" s="229">
        <v>0</v>
      </c>
      <c r="M303" s="229">
        <v>0</v>
      </c>
      <c r="N303" s="229">
        <v>0</v>
      </c>
      <c r="O303" s="229">
        <v>0</v>
      </c>
      <c r="P303" s="229">
        <v>0</v>
      </c>
      <c r="Q303" s="229">
        <v>0</v>
      </c>
      <c r="R303" s="231">
        <v>0</v>
      </c>
    </row>
    <row r="304" spans="1:18" ht="16.5" customHeight="1" thickBot="1">
      <c r="A304" s="741" t="s">
        <v>98</v>
      </c>
      <c r="B304" s="742"/>
      <c r="C304" s="733">
        <v>740</v>
      </c>
      <c r="D304" s="348">
        <f>SUM(D271,D280,D287,D293,D298,D302,)</f>
        <v>43.542999999999999</v>
      </c>
      <c r="E304" s="348">
        <f t="shared" ref="E304:R304" si="74">SUM(E271,E280,E287,E293,E298,E302,)</f>
        <v>37.219000000000001</v>
      </c>
      <c r="F304" s="348">
        <f t="shared" si="74"/>
        <v>81.445999999999998</v>
      </c>
      <c r="G304" s="348">
        <f t="shared" si="74"/>
        <v>838.98299999999995</v>
      </c>
      <c r="H304" s="348">
        <f t="shared" si="74"/>
        <v>0.37400000000000005</v>
      </c>
      <c r="I304" s="348">
        <f t="shared" si="74"/>
        <v>0.88400000000000012</v>
      </c>
      <c r="J304" s="348">
        <f t="shared" si="74"/>
        <v>25.546000000000003</v>
      </c>
      <c r="K304" s="348">
        <f t="shared" si="74"/>
        <v>0.48399999999999999</v>
      </c>
      <c r="L304" s="348">
        <f t="shared" si="74"/>
        <v>1.9540000000000002</v>
      </c>
      <c r="M304" s="348">
        <f t="shared" si="74"/>
        <v>73.314000000000007</v>
      </c>
      <c r="N304" s="348">
        <f t="shared" si="74"/>
        <v>7.1000000000000008E-2</v>
      </c>
      <c r="O304" s="348">
        <f t="shared" si="74"/>
        <v>86.839999999999989</v>
      </c>
      <c r="P304" s="348">
        <f t="shared" si="74"/>
        <v>2.8000000000000001E-2</v>
      </c>
      <c r="Q304" s="348">
        <f t="shared" si="74"/>
        <v>485.98600000000005</v>
      </c>
      <c r="R304" s="348">
        <f t="shared" si="74"/>
        <v>4.4080000000000004</v>
      </c>
    </row>
    <row r="305" spans="1:18" ht="19.5" customHeight="1" thickBot="1">
      <c r="A305" s="756" t="s">
        <v>99</v>
      </c>
      <c r="B305" s="757"/>
      <c r="C305" s="758"/>
      <c r="D305" s="275">
        <f t="shared" ref="D305:R305" si="75">SUM(D200,D304,)</f>
        <v>74.533000000000001</v>
      </c>
      <c r="E305" s="275">
        <f t="shared" si="75"/>
        <v>56.114000000000004</v>
      </c>
      <c r="F305" s="275">
        <f t="shared" si="75"/>
        <v>164.69399999999999</v>
      </c>
      <c r="G305" s="275">
        <f t="shared" si="75"/>
        <v>1465.463</v>
      </c>
      <c r="H305" s="275">
        <f t="shared" si="75"/>
        <v>0.59100000000000008</v>
      </c>
      <c r="I305" s="275">
        <f t="shared" si="75"/>
        <v>1.7430000000000003</v>
      </c>
      <c r="J305" s="275">
        <f t="shared" si="75"/>
        <v>37.320000000000007</v>
      </c>
      <c r="K305" s="275">
        <f t="shared" si="75"/>
        <v>0.625</v>
      </c>
      <c r="L305" s="275">
        <f t="shared" si="75"/>
        <v>3.4279999999999999</v>
      </c>
      <c r="M305" s="275">
        <f t="shared" si="75"/>
        <v>430.35600000000005</v>
      </c>
      <c r="N305" s="275">
        <f t="shared" si="75"/>
        <v>9.1000000000000011E-2</v>
      </c>
      <c r="O305" s="275">
        <f t="shared" si="75"/>
        <v>187.70400000000001</v>
      </c>
      <c r="P305" s="275">
        <f t="shared" si="75"/>
        <v>7.2000000000000008E-2</v>
      </c>
      <c r="Q305" s="275">
        <f t="shared" si="75"/>
        <v>919.702</v>
      </c>
      <c r="R305" s="349">
        <f t="shared" si="75"/>
        <v>8.5329999999999995</v>
      </c>
    </row>
    <row r="306" spans="1:18">
      <c r="A306" s="307"/>
      <c r="B306" s="308"/>
      <c r="C306" s="350"/>
      <c r="D306" s="350"/>
      <c r="E306" s="309"/>
      <c r="F306" s="309"/>
      <c r="G306" s="310"/>
      <c r="H306" s="309"/>
      <c r="I306" s="309"/>
      <c r="J306" s="309"/>
      <c r="K306" s="309"/>
      <c r="L306" s="309"/>
      <c r="M306" s="309"/>
      <c r="N306" s="309"/>
      <c r="O306" s="309"/>
      <c r="P306" s="309"/>
      <c r="Q306" s="309"/>
      <c r="R306" s="309"/>
    </row>
    <row r="307" spans="1:18">
      <c r="A307" s="311"/>
      <c r="B307" s="312"/>
      <c r="C307" s="351"/>
      <c r="D307" s="351"/>
      <c r="E307" s="313"/>
      <c r="F307" s="313"/>
      <c r="G307" s="314"/>
      <c r="H307" s="313"/>
      <c r="I307" s="313"/>
      <c r="J307" s="313"/>
      <c r="K307" s="313"/>
      <c r="L307" s="313"/>
      <c r="M307" s="313"/>
      <c r="N307" s="313"/>
      <c r="O307" s="313"/>
      <c r="P307" s="313"/>
      <c r="Q307" s="313"/>
      <c r="R307" s="313"/>
    </row>
    <row r="308" spans="1:18">
      <c r="A308" s="311"/>
      <c r="B308" s="316"/>
      <c r="C308" s="352"/>
      <c r="D308" s="352"/>
      <c r="E308" s="316"/>
      <c r="F308" s="316"/>
      <c r="G308" s="316"/>
      <c r="H308" s="316"/>
      <c r="I308" s="316"/>
      <c r="J308" s="316"/>
      <c r="K308" s="316"/>
      <c r="L308" s="316"/>
      <c r="M308" s="316"/>
      <c r="N308" s="316"/>
      <c r="O308" s="316"/>
      <c r="P308" s="316"/>
      <c r="Q308" s="316"/>
      <c r="R308" s="316"/>
    </row>
    <row r="309" spans="1:18" ht="15.75" customHeight="1" thickBot="1">
      <c r="A309" s="775" t="s">
        <v>264</v>
      </c>
      <c r="B309" s="775"/>
      <c r="C309" s="775"/>
      <c r="D309" s="775"/>
      <c r="E309" s="775"/>
      <c r="F309" s="775"/>
      <c r="G309" s="775"/>
      <c r="H309" s="775"/>
      <c r="I309" s="775"/>
      <c r="J309" s="775"/>
      <c r="K309" s="775"/>
      <c r="L309" s="775"/>
      <c r="M309" s="775"/>
      <c r="N309" s="775"/>
      <c r="O309" s="775"/>
      <c r="P309" s="775"/>
      <c r="Q309" s="775"/>
      <c r="R309" s="775"/>
    </row>
    <row r="310" spans="1:18" ht="15" customHeight="1">
      <c r="A310" s="776" t="s">
        <v>279</v>
      </c>
      <c r="B310" s="769" t="s">
        <v>280</v>
      </c>
      <c r="C310" s="778" t="s">
        <v>266</v>
      </c>
      <c r="D310" s="744" t="s">
        <v>4</v>
      </c>
      <c r="E310" s="745"/>
      <c r="F310" s="746"/>
      <c r="G310" s="765" t="s">
        <v>5</v>
      </c>
      <c r="H310" s="744" t="s">
        <v>6</v>
      </c>
      <c r="I310" s="745"/>
      <c r="J310" s="745"/>
      <c r="K310" s="745"/>
      <c r="L310" s="746"/>
      <c r="M310" s="744" t="s">
        <v>7</v>
      </c>
      <c r="N310" s="745"/>
      <c r="O310" s="745"/>
      <c r="P310" s="745"/>
      <c r="Q310" s="745"/>
      <c r="R310" s="747"/>
    </row>
    <row r="311" spans="1:18" ht="29.25" thickBot="1">
      <c r="A311" s="777"/>
      <c r="B311" s="770"/>
      <c r="C311" s="779"/>
      <c r="D311" s="222" t="s">
        <v>8</v>
      </c>
      <c r="E311" s="222" t="s">
        <v>9</v>
      </c>
      <c r="F311" s="222" t="s">
        <v>10</v>
      </c>
      <c r="G311" s="766"/>
      <c r="H311" s="222" t="s">
        <v>11</v>
      </c>
      <c r="I311" s="222" t="s">
        <v>12</v>
      </c>
      <c r="J311" s="222" t="s">
        <v>13</v>
      </c>
      <c r="K311" s="222" t="s">
        <v>14</v>
      </c>
      <c r="L311" s="222" t="s">
        <v>15</v>
      </c>
      <c r="M311" s="222" t="s">
        <v>16</v>
      </c>
      <c r="N311" s="223" t="s">
        <v>17</v>
      </c>
      <c r="O311" s="223" t="s">
        <v>18</v>
      </c>
      <c r="P311" s="223" t="s">
        <v>19</v>
      </c>
      <c r="Q311" s="223" t="s">
        <v>20</v>
      </c>
      <c r="R311" s="224" t="s">
        <v>21</v>
      </c>
    </row>
    <row r="312" spans="1:18" ht="22.5" customHeight="1" thickBot="1">
      <c r="A312" s="753" t="s">
        <v>22</v>
      </c>
      <c r="B312" s="754"/>
      <c r="C312" s="754"/>
      <c r="D312" s="754"/>
      <c r="E312" s="754"/>
      <c r="F312" s="754"/>
      <c r="G312" s="754"/>
      <c r="H312" s="754"/>
      <c r="I312" s="754"/>
      <c r="J312" s="754"/>
      <c r="K312" s="754"/>
      <c r="L312" s="754"/>
      <c r="M312" s="754"/>
      <c r="N312" s="754"/>
      <c r="O312" s="754"/>
      <c r="P312" s="754"/>
      <c r="Q312" s="754"/>
      <c r="R312" s="755"/>
    </row>
    <row r="313" spans="1:18" ht="28.5">
      <c r="A313" s="200">
        <v>58</v>
      </c>
      <c r="B313" s="624" t="s">
        <v>56</v>
      </c>
      <c r="C313" s="201" t="s">
        <v>175</v>
      </c>
      <c r="D313" s="202">
        <f t="shared" ref="D313:R313" si="76">SUM(D314:D317)</f>
        <v>3.09</v>
      </c>
      <c r="E313" s="202">
        <f t="shared" si="76"/>
        <v>5.43</v>
      </c>
      <c r="F313" s="202">
        <f t="shared" si="76"/>
        <v>4.6900000000000004</v>
      </c>
      <c r="G313" s="202">
        <f t="shared" si="76"/>
        <v>79.83</v>
      </c>
      <c r="H313" s="202">
        <f t="shared" si="76"/>
        <v>1.6E-2</v>
      </c>
      <c r="I313" s="202">
        <f t="shared" si="76"/>
        <v>4.9000000000000002E-2</v>
      </c>
      <c r="J313" s="202">
        <f t="shared" si="76"/>
        <v>5.1420000000000003</v>
      </c>
      <c r="K313" s="202">
        <f t="shared" si="76"/>
        <v>2.7E-2</v>
      </c>
      <c r="L313" s="202">
        <f t="shared" si="76"/>
        <v>0.371</v>
      </c>
      <c r="M313" s="202">
        <f t="shared" si="76"/>
        <v>102.16000000000001</v>
      </c>
      <c r="N313" s="202">
        <f t="shared" si="76"/>
        <v>0</v>
      </c>
      <c r="O313" s="202">
        <f t="shared" si="76"/>
        <v>15.88</v>
      </c>
      <c r="P313" s="202">
        <f t="shared" si="76"/>
        <v>1E-3</v>
      </c>
      <c r="Q313" s="202">
        <f t="shared" si="76"/>
        <v>70.089999999999989</v>
      </c>
      <c r="R313" s="203">
        <f t="shared" si="76"/>
        <v>0.82799999999999996</v>
      </c>
    </row>
    <row r="314" spans="1:18">
      <c r="A314" s="204"/>
      <c r="B314" s="64" t="s">
        <v>57</v>
      </c>
      <c r="C314" s="205" t="s">
        <v>149</v>
      </c>
      <c r="D314" s="206">
        <v>0</v>
      </c>
      <c r="E314" s="206">
        <v>3</v>
      </c>
      <c r="F314" s="206">
        <v>0</v>
      </c>
      <c r="G314" s="206">
        <v>26.97</v>
      </c>
      <c r="H314" s="207">
        <v>0</v>
      </c>
      <c r="I314" s="207">
        <v>0</v>
      </c>
      <c r="J314" s="206">
        <v>0</v>
      </c>
      <c r="K314" s="206">
        <v>0</v>
      </c>
      <c r="L314" s="206">
        <v>0.27600000000000002</v>
      </c>
      <c r="M314" s="207">
        <v>0</v>
      </c>
      <c r="N314" s="208">
        <v>0</v>
      </c>
      <c r="O314" s="208">
        <v>0</v>
      </c>
      <c r="P314" s="208">
        <v>0</v>
      </c>
      <c r="Q314" s="208">
        <v>0</v>
      </c>
      <c r="R314" s="209">
        <v>0</v>
      </c>
    </row>
    <row r="315" spans="1:18" ht="15.75">
      <c r="A315" s="204"/>
      <c r="B315" s="64" t="s">
        <v>59</v>
      </c>
      <c r="C315" s="205" t="s">
        <v>362</v>
      </c>
      <c r="D315" s="206">
        <v>0.73</v>
      </c>
      <c r="E315" s="206">
        <v>0.05</v>
      </c>
      <c r="F315" s="206">
        <v>4.28</v>
      </c>
      <c r="G315" s="206">
        <v>20.41</v>
      </c>
      <c r="H315" s="207">
        <v>0.01</v>
      </c>
      <c r="I315" s="207">
        <v>0.02</v>
      </c>
      <c r="J315" s="206">
        <v>4.8600000000000003</v>
      </c>
      <c r="K315" s="195">
        <v>1E-3</v>
      </c>
      <c r="L315" s="195">
        <v>4.9000000000000002E-2</v>
      </c>
      <c r="M315" s="210">
        <v>18.37</v>
      </c>
      <c r="N315" s="211">
        <v>0</v>
      </c>
      <c r="O315" s="211">
        <v>12.64</v>
      </c>
      <c r="P315" s="211">
        <v>0</v>
      </c>
      <c r="Q315" s="211">
        <v>24.79</v>
      </c>
      <c r="R315" s="212">
        <v>0.7</v>
      </c>
    </row>
    <row r="316" spans="1:18" ht="15.75">
      <c r="A316" s="204"/>
      <c r="B316" s="64" t="s">
        <v>61</v>
      </c>
      <c r="C316" s="205" t="s">
        <v>363</v>
      </c>
      <c r="D316" s="206">
        <v>2.34</v>
      </c>
      <c r="E316" s="206">
        <v>2.38</v>
      </c>
      <c r="F316" s="206">
        <v>0.32</v>
      </c>
      <c r="G316" s="206">
        <v>32</v>
      </c>
      <c r="H316" s="207">
        <v>4.0000000000000001E-3</v>
      </c>
      <c r="I316" s="207">
        <v>2.7E-2</v>
      </c>
      <c r="J316" s="206">
        <v>0.252</v>
      </c>
      <c r="K316" s="195">
        <v>2.5999999999999999E-2</v>
      </c>
      <c r="L316" s="195">
        <v>4.4999999999999998E-2</v>
      </c>
      <c r="M316" s="210">
        <v>79.2</v>
      </c>
      <c r="N316" s="211">
        <v>0</v>
      </c>
      <c r="O316" s="211">
        <v>3.15</v>
      </c>
      <c r="P316" s="211">
        <v>1E-3</v>
      </c>
      <c r="Q316" s="211">
        <v>45</v>
      </c>
      <c r="R316" s="212">
        <v>0.09</v>
      </c>
    </row>
    <row r="317" spans="1:18">
      <c r="A317" s="204"/>
      <c r="B317" s="64" t="s">
        <v>364</v>
      </c>
      <c r="C317" s="205" t="s">
        <v>365</v>
      </c>
      <c r="D317" s="206">
        <v>0.02</v>
      </c>
      <c r="E317" s="206">
        <v>0</v>
      </c>
      <c r="F317" s="206">
        <v>0.09</v>
      </c>
      <c r="G317" s="206">
        <v>0.45</v>
      </c>
      <c r="H317" s="207">
        <v>2E-3</v>
      </c>
      <c r="I317" s="207">
        <v>2E-3</v>
      </c>
      <c r="J317" s="206">
        <v>0.03</v>
      </c>
      <c r="K317" s="206">
        <v>0</v>
      </c>
      <c r="L317" s="206">
        <v>1E-3</v>
      </c>
      <c r="M317" s="207">
        <v>4.59</v>
      </c>
      <c r="N317" s="208">
        <v>0</v>
      </c>
      <c r="O317" s="208">
        <v>0.09</v>
      </c>
      <c r="P317" s="208">
        <v>0</v>
      </c>
      <c r="Q317" s="208">
        <v>0.3</v>
      </c>
      <c r="R317" s="209">
        <v>3.7999999999999999E-2</v>
      </c>
    </row>
    <row r="318" spans="1:18">
      <c r="A318" s="204">
        <v>215</v>
      </c>
      <c r="B318" s="213" t="s">
        <v>244</v>
      </c>
      <c r="C318" s="214" t="s">
        <v>367</v>
      </c>
      <c r="D318" s="215">
        <f t="shared" ref="D318:R318" si="77">SUM(D319:D322)</f>
        <v>14.87</v>
      </c>
      <c r="E318" s="215">
        <f t="shared" si="77"/>
        <v>23.36</v>
      </c>
      <c r="F318" s="215">
        <f t="shared" si="77"/>
        <v>2.92</v>
      </c>
      <c r="G318" s="215">
        <f t="shared" si="77"/>
        <v>281.72000000000003</v>
      </c>
      <c r="H318" s="215">
        <f t="shared" si="77"/>
        <v>0.106</v>
      </c>
      <c r="I318" s="215">
        <f t="shared" si="77"/>
        <v>0.56400000000000006</v>
      </c>
      <c r="J318" s="215">
        <f t="shared" si="77"/>
        <v>0.24399999999999999</v>
      </c>
      <c r="K318" s="560">
        <f t="shared" si="77"/>
        <v>0.28200000000000003</v>
      </c>
      <c r="L318" s="560">
        <f t="shared" si="77"/>
        <v>0.59400000000000008</v>
      </c>
      <c r="M318" s="215">
        <f t="shared" si="77"/>
        <v>180.39599999999999</v>
      </c>
      <c r="N318" s="215">
        <f t="shared" si="77"/>
        <v>2.7999999999999997E-2</v>
      </c>
      <c r="O318" s="215">
        <f t="shared" si="77"/>
        <v>25.946999999999999</v>
      </c>
      <c r="P318" s="215">
        <f t="shared" si="77"/>
        <v>0.03</v>
      </c>
      <c r="Q318" s="215">
        <f t="shared" si="77"/>
        <v>271.62</v>
      </c>
      <c r="R318" s="216">
        <f t="shared" si="77"/>
        <v>2.3260000000000001</v>
      </c>
    </row>
    <row r="319" spans="1:18" ht="30">
      <c r="A319" s="204"/>
      <c r="B319" s="64" t="s">
        <v>42</v>
      </c>
      <c r="C319" s="218" t="s">
        <v>454</v>
      </c>
      <c r="D319" s="64">
        <v>1.22</v>
      </c>
      <c r="E319" s="64">
        <v>1.42</v>
      </c>
      <c r="F319" s="64">
        <v>1.91</v>
      </c>
      <c r="G319" s="64">
        <v>25.57</v>
      </c>
      <c r="H319" s="561">
        <v>0</v>
      </c>
      <c r="I319" s="561">
        <v>6.0000000000000001E-3</v>
      </c>
      <c r="J319" s="64">
        <v>0.24399999999999999</v>
      </c>
      <c r="K319" s="411">
        <v>2.4E-2</v>
      </c>
      <c r="L319" s="411">
        <v>5.3999999999999999E-2</v>
      </c>
      <c r="M319" s="561">
        <v>1.296</v>
      </c>
      <c r="N319" s="562">
        <v>0</v>
      </c>
      <c r="O319" s="562">
        <v>2.7E-2</v>
      </c>
      <c r="P319" s="562">
        <v>0</v>
      </c>
      <c r="Q319" s="562">
        <v>1.62</v>
      </c>
      <c r="R319" s="563">
        <v>1.0999999999999999E-2</v>
      </c>
    </row>
    <row r="320" spans="1:18">
      <c r="A320" s="204"/>
      <c r="B320" s="64" t="s">
        <v>25</v>
      </c>
      <c r="C320" s="218" t="s">
        <v>368</v>
      </c>
      <c r="D320" s="64">
        <v>0.09</v>
      </c>
      <c r="E320" s="64">
        <v>4.34</v>
      </c>
      <c r="F320" s="64">
        <v>0.12</v>
      </c>
      <c r="G320" s="64">
        <v>39.99</v>
      </c>
      <c r="H320" s="561">
        <v>4.2999999999999997E-2</v>
      </c>
      <c r="I320" s="561">
        <v>0.16200000000000001</v>
      </c>
      <c r="J320" s="64">
        <v>0</v>
      </c>
      <c r="K320" s="411">
        <v>2.4E-2</v>
      </c>
      <c r="L320" s="411">
        <v>0</v>
      </c>
      <c r="M320" s="561">
        <v>129.6</v>
      </c>
      <c r="N320" s="562">
        <v>0.01</v>
      </c>
      <c r="O320" s="562">
        <v>15.12</v>
      </c>
      <c r="P320" s="562">
        <v>2E-3</v>
      </c>
      <c r="Q320" s="562">
        <v>97.2</v>
      </c>
      <c r="R320" s="563">
        <v>6.5000000000000002E-2</v>
      </c>
    </row>
    <row r="321" spans="1:18">
      <c r="A321" s="204"/>
      <c r="B321" s="64" t="s">
        <v>25</v>
      </c>
      <c r="C321" s="218" t="s">
        <v>370</v>
      </c>
      <c r="D321" s="64">
        <v>0.11</v>
      </c>
      <c r="E321" s="64">
        <v>5.42</v>
      </c>
      <c r="F321" s="64">
        <v>0.15</v>
      </c>
      <c r="G321" s="64">
        <v>49.92</v>
      </c>
      <c r="H321" s="561">
        <v>0</v>
      </c>
      <c r="I321" s="561">
        <v>0</v>
      </c>
      <c r="J321" s="64">
        <v>0</v>
      </c>
      <c r="K321" s="411">
        <v>0</v>
      </c>
      <c r="L321" s="411">
        <v>0</v>
      </c>
      <c r="M321" s="561">
        <v>0</v>
      </c>
      <c r="N321" s="562">
        <v>0</v>
      </c>
      <c r="O321" s="562">
        <v>0</v>
      </c>
      <c r="P321" s="562">
        <v>0</v>
      </c>
      <c r="Q321" s="562">
        <v>0</v>
      </c>
      <c r="R321" s="563">
        <v>0</v>
      </c>
    </row>
    <row r="322" spans="1:18">
      <c r="A322" s="204"/>
      <c r="B322" s="64" t="s">
        <v>227</v>
      </c>
      <c r="C322" s="218" t="s">
        <v>455</v>
      </c>
      <c r="D322" s="64">
        <v>13.45</v>
      </c>
      <c r="E322" s="64">
        <v>12.18</v>
      </c>
      <c r="F322" s="64">
        <v>0.74</v>
      </c>
      <c r="G322" s="64">
        <v>166.24</v>
      </c>
      <c r="H322" s="561">
        <v>6.3E-2</v>
      </c>
      <c r="I322" s="561">
        <v>0.39600000000000002</v>
      </c>
      <c r="J322" s="64">
        <v>0</v>
      </c>
      <c r="K322" s="411">
        <v>0.23400000000000001</v>
      </c>
      <c r="L322" s="411">
        <v>0.54</v>
      </c>
      <c r="M322" s="561">
        <v>49.5</v>
      </c>
      <c r="N322" s="562">
        <v>1.7999999999999999E-2</v>
      </c>
      <c r="O322" s="562">
        <v>10.8</v>
      </c>
      <c r="P322" s="562">
        <v>2.8000000000000001E-2</v>
      </c>
      <c r="Q322" s="562">
        <v>172.8</v>
      </c>
      <c r="R322" s="563">
        <v>2.25</v>
      </c>
    </row>
    <row r="323" spans="1:18">
      <c r="A323" s="134">
        <v>132</v>
      </c>
      <c r="B323" s="213" t="s">
        <v>113</v>
      </c>
      <c r="C323" s="270">
        <v>200</v>
      </c>
      <c r="D323" s="236">
        <f>SUM(D324:D326)</f>
        <v>0.03</v>
      </c>
      <c r="E323" s="236">
        <f t="shared" ref="E323:J323" si="78">SUM(E324:E326)</f>
        <v>0.12</v>
      </c>
      <c r="F323" s="236">
        <f t="shared" si="78"/>
        <v>12.997999999999999</v>
      </c>
      <c r="G323" s="236">
        <f t="shared" si="78"/>
        <v>52.71</v>
      </c>
      <c r="H323" s="236">
        <f t="shared" si="78"/>
        <v>0</v>
      </c>
      <c r="I323" s="236">
        <f t="shared" si="78"/>
        <v>6.0000000000000001E-3</v>
      </c>
      <c r="J323" s="236">
        <f t="shared" si="78"/>
        <v>0.06</v>
      </c>
      <c r="K323" s="214">
        <f>SUM(K324:K326)</f>
        <v>0</v>
      </c>
      <c r="L323" s="214">
        <f>SUM(L324:L326)</f>
        <v>0</v>
      </c>
      <c r="M323" s="283">
        <f t="shared" ref="M323:R323" si="79">SUM(M324:M326)</f>
        <v>3.3600000000000003</v>
      </c>
      <c r="N323" s="283">
        <f t="shared" si="79"/>
        <v>0</v>
      </c>
      <c r="O323" s="283">
        <f t="shared" si="79"/>
        <v>2.64</v>
      </c>
      <c r="P323" s="283">
        <f t="shared" si="79"/>
        <v>0</v>
      </c>
      <c r="Q323" s="283">
        <f t="shared" si="79"/>
        <v>4.9400000000000004</v>
      </c>
      <c r="R323" s="284">
        <f t="shared" si="79"/>
        <v>0.53100000000000003</v>
      </c>
    </row>
    <row r="324" spans="1:18">
      <c r="A324" s="384"/>
      <c r="B324" s="64" t="s">
        <v>114</v>
      </c>
      <c r="C324" s="251" t="s">
        <v>115</v>
      </c>
      <c r="D324" s="239">
        <v>0.03</v>
      </c>
      <c r="E324" s="239">
        <v>0.12</v>
      </c>
      <c r="F324" s="239">
        <v>2.4E-2</v>
      </c>
      <c r="G324" s="239">
        <v>0.84</v>
      </c>
      <c r="H324" s="239">
        <v>0</v>
      </c>
      <c r="I324" s="239">
        <v>6.0000000000000001E-3</v>
      </c>
      <c r="J324" s="239">
        <v>0.06</v>
      </c>
      <c r="K324" s="64">
        <v>0</v>
      </c>
      <c r="L324" s="64">
        <v>0</v>
      </c>
      <c r="M324" s="64">
        <v>2.97</v>
      </c>
      <c r="N324" s="285">
        <v>0</v>
      </c>
      <c r="O324" s="285">
        <v>2.64</v>
      </c>
      <c r="P324" s="285">
        <v>0</v>
      </c>
      <c r="Q324" s="285">
        <v>4.9400000000000004</v>
      </c>
      <c r="R324" s="286">
        <v>0.49199999999999999</v>
      </c>
    </row>
    <row r="325" spans="1:18">
      <c r="A325" s="384"/>
      <c r="B325" s="64" t="s">
        <v>29</v>
      </c>
      <c r="C325" s="251" t="s">
        <v>116</v>
      </c>
      <c r="D325" s="252">
        <v>0</v>
      </c>
      <c r="E325" s="252">
        <v>0</v>
      </c>
      <c r="F325" s="252">
        <v>0</v>
      </c>
      <c r="G325" s="252">
        <v>0</v>
      </c>
      <c r="H325" s="252">
        <v>0</v>
      </c>
      <c r="I325" s="252">
        <v>0</v>
      </c>
      <c r="J325" s="252">
        <v>0</v>
      </c>
      <c r="K325" s="220">
        <v>0</v>
      </c>
      <c r="L325" s="220">
        <v>0</v>
      </c>
      <c r="M325" s="220">
        <v>0</v>
      </c>
      <c r="N325" s="220">
        <v>0</v>
      </c>
      <c r="O325" s="220">
        <v>0</v>
      </c>
      <c r="P325" s="220">
        <v>0</v>
      </c>
      <c r="Q325" s="220">
        <v>0</v>
      </c>
      <c r="R325" s="221">
        <v>0</v>
      </c>
    </row>
    <row r="326" spans="1:18">
      <c r="A326" s="384"/>
      <c r="B326" s="64" t="s">
        <v>33</v>
      </c>
      <c r="C326" s="251" t="s">
        <v>117</v>
      </c>
      <c r="D326" s="239">
        <v>0</v>
      </c>
      <c r="E326" s="239">
        <v>0</v>
      </c>
      <c r="F326" s="239">
        <v>12.974</v>
      </c>
      <c r="G326" s="239">
        <v>51.87</v>
      </c>
      <c r="H326" s="252">
        <v>0</v>
      </c>
      <c r="I326" s="252">
        <v>0</v>
      </c>
      <c r="J326" s="239">
        <v>0</v>
      </c>
      <c r="K326" s="64">
        <v>0</v>
      </c>
      <c r="L326" s="64">
        <v>0</v>
      </c>
      <c r="M326" s="64">
        <v>0.39</v>
      </c>
      <c r="N326" s="285">
        <v>0</v>
      </c>
      <c r="O326" s="285">
        <v>0</v>
      </c>
      <c r="P326" s="285">
        <v>0</v>
      </c>
      <c r="Q326" s="285">
        <v>0</v>
      </c>
      <c r="R326" s="286">
        <v>3.9E-2</v>
      </c>
    </row>
    <row r="327" spans="1:18">
      <c r="A327" s="204">
        <v>10</v>
      </c>
      <c r="B327" s="57" t="s">
        <v>48</v>
      </c>
      <c r="C327" s="242">
        <v>40</v>
      </c>
      <c r="D327" s="243">
        <f>SUM(D328)</f>
        <v>3.16</v>
      </c>
      <c r="E327" s="243">
        <f t="shared" ref="E327:Q327" si="80">SUM(E328)</f>
        <v>0.4</v>
      </c>
      <c r="F327" s="243">
        <f t="shared" si="80"/>
        <v>19.239999999999998</v>
      </c>
      <c r="G327" s="243">
        <f t="shared" si="80"/>
        <v>94</v>
      </c>
      <c r="H327" s="243">
        <f t="shared" si="80"/>
        <v>6.4000000000000001E-2</v>
      </c>
      <c r="I327" s="243">
        <f t="shared" si="80"/>
        <v>2.4E-2</v>
      </c>
      <c r="J327" s="243">
        <f t="shared" si="80"/>
        <v>0</v>
      </c>
      <c r="K327" s="243">
        <f t="shared" si="80"/>
        <v>0</v>
      </c>
      <c r="L327" s="243">
        <f t="shared" si="80"/>
        <v>0.52</v>
      </c>
      <c r="M327" s="243">
        <f t="shared" si="80"/>
        <v>9.1999999999999993</v>
      </c>
      <c r="N327" s="243">
        <f t="shared" si="80"/>
        <v>1E-3</v>
      </c>
      <c r="O327" s="243">
        <f t="shared" si="80"/>
        <v>13.2</v>
      </c>
      <c r="P327" s="243">
        <f t="shared" si="80"/>
        <v>2E-3</v>
      </c>
      <c r="Q327" s="243">
        <f t="shared" si="80"/>
        <v>34.799999999999997</v>
      </c>
      <c r="R327" s="244">
        <f>SUM(R328)</f>
        <v>0.8</v>
      </c>
    </row>
    <row r="328" spans="1:18">
      <c r="A328" s="204"/>
      <c r="B328" s="61" t="s">
        <v>48</v>
      </c>
      <c r="C328" s="88" t="s">
        <v>49</v>
      </c>
      <c r="D328" s="228">
        <v>3.16</v>
      </c>
      <c r="E328" s="228">
        <v>0.4</v>
      </c>
      <c r="F328" s="228">
        <v>19.239999999999998</v>
      </c>
      <c r="G328" s="228">
        <v>94</v>
      </c>
      <c r="H328" s="228">
        <v>6.4000000000000001E-2</v>
      </c>
      <c r="I328" s="228">
        <v>2.4E-2</v>
      </c>
      <c r="J328" s="228">
        <v>0</v>
      </c>
      <c r="K328" s="246">
        <v>0</v>
      </c>
      <c r="L328" s="246">
        <v>0.52</v>
      </c>
      <c r="M328" s="246">
        <v>9.1999999999999993</v>
      </c>
      <c r="N328" s="247">
        <v>1E-3</v>
      </c>
      <c r="O328" s="247">
        <v>13.2</v>
      </c>
      <c r="P328" s="247">
        <v>2E-3</v>
      </c>
      <c r="Q328" s="247">
        <v>34.799999999999997</v>
      </c>
      <c r="R328" s="248">
        <v>0.8</v>
      </c>
    </row>
    <row r="329" spans="1:18">
      <c r="A329" s="249">
        <v>140</v>
      </c>
      <c r="B329" s="625" t="s">
        <v>50</v>
      </c>
      <c r="C329" s="142" t="s">
        <v>51</v>
      </c>
      <c r="D329" s="236">
        <f t="shared" ref="D329:R329" si="81">SUM(D330)</f>
        <v>0.4</v>
      </c>
      <c r="E329" s="236">
        <f t="shared" si="81"/>
        <v>0.3</v>
      </c>
      <c r="F329" s="236">
        <f t="shared" si="81"/>
        <v>9.5</v>
      </c>
      <c r="G329" s="236">
        <f t="shared" si="81"/>
        <v>42</v>
      </c>
      <c r="H329" s="250">
        <f t="shared" si="81"/>
        <v>0.02</v>
      </c>
      <c r="I329" s="250">
        <f t="shared" si="81"/>
        <v>0.03</v>
      </c>
      <c r="J329" s="236">
        <f t="shared" si="81"/>
        <v>5</v>
      </c>
      <c r="K329" s="236">
        <f t="shared" si="81"/>
        <v>2E-3</v>
      </c>
      <c r="L329" s="236">
        <f t="shared" si="81"/>
        <v>0.4</v>
      </c>
      <c r="M329" s="236">
        <f t="shared" si="81"/>
        <v>19</v>
      </c>
      <c r="N329" s="236">
        <f t="shared" si="81"/>
        <v>1E-3</v>
      </c>
      <c r="O329" s="236">
        <f t="shared" si="81"/>
        <v>12</v>
      </c>
      <c r="P329" s="236">
        <f t="shared" si="81"/>
        <v>0</v>
      </c>
      <c r="Q329" s="236">
        <f t="shared" si="81"/>
        <v>16</v>
      </c>
      <c r="R329" s="236">
        <f t="shared" si="81"/>
        <v>2.2999999999999998</v>
      </c>
    </row>
    <row r="330" spans="1:18" ht="15.75" thickBot="1">
      <c r="A330" s="249"/>
      <c r="B330" s="626" t="s">
        <v>52</v>
      </c>
      <c r="C330" s="251" t="s">
        <v>53</v>
      </c>
      <c r="D330" s="239">
        <v>0.4</v>
      </c>
      <c r="E330" s="239">
        <v>0.3</v>
      </c>
      <c r="F330" s="239">
        <v>9.5</v>
      </c>
      <c r="G330" s="239">
        <v>42</v>
      </c>
      <c r="H330" s="252">
        <v>0.02</v>
      </c>
      <c r="I330" s="252">
        <v>0.03</v>
      </c>
      <c r="J330" s="239">
        <v>5</v>
      </c>
      <c r="K330" s="239">
        <v>2E-3</v>
      </c>
      <c r="L330" s="239">
        <v>0.4</v>
      </c>
      <c r="M330" s="252">
        <v>19</v>
      </c>
      <c r="N330" s="253">
        <v>1E-3</v>
      </c>
      <c r="O330" s="253">
        <v>12</v>
      </c>
      <c r="P330" s="253">
        <v>0</v>
      </c>
      <c r="Q330" s="253">
        <v>16</v>
      </c>
      <c r="R330" s="254">
        <v>2.2999999999999998</v>
      </c>
    </row>
    <row r="331" spans="1:18" ht="16.5" thickBot="1">
      <c r="A331" s="741" t="s">
        <v>98</v>
      </c>
      <c r="B331" s="742"/>
      <c r="C331" s="733">
        <v>550</v>
      </c>
      <c r="D331" s="378">
        <f>SUM(D313,D318,D323,D327,D329)</f>
        <v>21.55</v>
      </c>
      <c r="E331" s="378">
        <f t="shared" ref="E331:R331" si="82">SUM(E313,E318,E323,E327,E329)</f>
        <v>29.61</v>
      </c>
      <c r="F331" s="378">
        <f t="shared" si="82"/>
        <v>49.347999999999999</v>
      </c>
      <c r="G331" s="378">
        <f t="shared" si="82"/>
        <v>550.26</v>
      </c>
      <c r="H331" s="378">
        <f t="shared" si="82"/>
        <v>0.20599999999999999</v>
      </c>
      <c r="I331" s="378">
        <f t="shared" si="82"/>
        <v>0.67300000000000015</v>
      </c>
      <c r="J331" s="378">
        <f t="shared" si="82"/>
        <v>10.446</v>
      </c>
      <c r="K331" s="378">
        <f t="shared" si="82"/>
        <v>0.31100000000000005</v>
      </c>
      <c r="L331" s="378">
        <f t="shared" si="82"/>
        <v>1.8850000000000002</v>
      </c>
      <c r="M331" s="378">
        <f t="shared" si="82"/>
        <v>314.11599999999999</v>
      </c>
      <c r="N331" s="378">
        <f t="shared" si="82"/>
        <v>0.03</v>
      </c>
      <c r="O331" s="378">
        <f t="shared" si="82"/>
        <v>69.667000000000002</v>
      </c>
      <c r="P331" s="378">
        <f t="shared" si="82"/>
        <v>3.3000000000000002E-2</v>
      </c>
      <c r="Q331" s="378">
        <f t="shared" si="82"/>
        <v>397.45</v>
      </c>
      <c r="R331" s="378">
        <f t="shared" si="82"/>
        <v>6.7850000000000001</v>
      </c>
    </row>
    <row r="332" spans="1:18" ht="30.75" customHeight="1" thickBot="1">
      <c r="A332" s="753" t="s">
        <v>55</v>
      </c>
      <c r="B332" s="754"/>
      <c r="C332" s="754"/>
      <c r="D332" s="754"/>
      <c r="E332" s="754"/>
      <c r="F332" s="754"/>
      <c r="G332" s="754"/>
      <c r="H332" s="754"/>
      <c r="I332" s="754"/>
      <c r="J332" s="754"/>
      <c r="K332" s="754"/>
      <c r="L332" s="754"/>
      <c r="M332" s="754"/>
      <c r="N332" s="754"/>
      <c r="O332" s="754"/>
      <c r="P332" s="754"/>
      <c r="Q332" s="754"/>
      <c r="R332" s="755"/>
    </row>
    <row r="333" spans="1:18">
      <c r="A333" s="436">
        <v>40</v>
      </c>
      <c r="B333" s="636" t="s">
        <v>307</v>
      </c>
      <c r="C333" s="437" t="s">
        <v>175</v>
      </c>
      <c r="D333" s="438">
        <f t="shared" ref="D333:R333" si="83">SUM(D334:D336)</f>
        <v>0.51</v>
      </c>
      <c r="E333" s="438">
        <f t="shared" si="83"/>
        <v>3.13</v>
      </c>
      <c r="F333" s="438">
        <f t="shared" si="83"/>
        <v>4.72</v>
      </c>
      <c r="G333" s="438">
        <f t="shared" si="83"/>
        <v>50.230000000000004</v>
      </c>
      <c r="H333" s="438">
        <f t="shared" si="83"/>
        <v>2.7E-2</v>
      </c>
      <c r="I333" s="438">
        <f t="shared" si="83"/>
        <v>2.8999999999999998E-2</v>
      </c>
      <c r="J333" s="438">
        <f t="shared" si="83"/>
        <v>4.17</v>
      </c>
      <c r="K333" s="438">
        <f t="shared" si="83"/>
        <v>0.63700000000000001</v>
      </c>
      <c r="L333" s="438">
        <f t="shared" si="83"/>
        <v>0.45500000000000002</v>
      </c>
      <c r="M333" s="438">
        <f t="shared" si="83"/>
        <v>26.130000000000003</v>
      </c>
      <c r="N333" s="438">
        <f t="shared" si="83"/>
        <v>1E-3</v>
      </c>
      <c r="O333" s="438">
        <f t="shared" si="83"/>
        <v>14.402000000000001</v>
      </c>
      <c r="P333" s="438">
        <f t="shared" si="83"/>
        <v>0</v>
      </c>
      <c r="Q333" s="438">
        <f t="shared" si="83"/>
        <v>20.327999999999999</v>
      </c>
      <c r="R333" s="439">
        <f t="shared" si="83"/>
        <v>0.53700000000000003</v>
      </c>
    </row>
    <row r="334" spans="1:18">
      <c r="A334" s="384"/>
      <c r="B334" s="629" t="s">
        <v>57</v>
      </c>
      <c r="C334" s="440" t="s">
        <v>149</v>
      </c>
      <c r="D334" s="252">
        <v>0</v>
      </c>
      <c r="E334" s="252">
        <v>3</v>
      </c>
      <c r="F334" s="252">
        <v>0</v>
      </c>
      <c r="G334" s="252">
        <v>26.97</v>
      </c>
      <c r="H334" s="252">
        <v>0</v>
      </c>
      <c r="I334" s="252">
        <v>0</v>
      </c>
      <c r="J334" s="252">
        <v>0</v>
      </c>
      <c r="K334" s="252">
        <v>0</v>
      </c>
      <c r="L334" s="252">
        <v>0.27600000000000002</v>
      </c>
      <c r="M334" s="252">
        <v>0</v>
      </c>
      <c r="N334" s="252">
        <v>0</v>
      </c>
      <c r="O334" s="252">
        <v>0</v>
      </c>
      <c r="P334" s="252">
        <v>0</v>
      </c>
      <c r="Q334" s="252">
        <v>0</v>
      </c>
      <c r="R334" s="254">
        <v>0</v>
      </c>
    </row>
    <row r="335" spans="1:18" ht="15.75">
      <c r="A335" s="193"/>
      <c r="B335" s="64" t="s">
        <v>308</v>
      </c>
      <c r="C335" s="194" t="s">
        <v>360</v>
      </c>
      <c r="D335" s="195">
        <v>0.1</v>
      </c>
      <c r="E335" s="195">
        <v>0.1</v>
      </c>
      <c r="F335" s="195">
        <v>2.5299999999999998</v>
      </c>
      <c r="G335" s="195">
        <v>12.13</v>
      </c>
      <c r="H335" s="196">
        <v>2.3E-2</v>
      </c>
      <c r="I335" s="196">
        <v>2.7E-2</v>
      </c>
      <c r="J335" s="195">
        <v>2.58</v>
      </c>
      <c r="K335" s="195">
        <v>1E-3</v>
      </c>
      <c r="L335" s="195">
        <v>5.1999999999999998E-2</v>
      </c>
      <c r="M335" s="196">
        <v>19.89</v>
      </c>
      <c r="N335" s="197">
        <v>0</v>
      </c>
      <c r="O335" s="197">
        <v>2.3220000000000001</v>
      </c>
      <c r="P335" s="197">
        <v>0</v>
      </c>
      <c r="Q335" s="197">
        <v>2.8380000000000001</v>
      </c>
      <c r="R335" s="198">
        <v>0.27300000000000002</v>
      </c>
    </row>
    <row r="336" spans="1:18" ht="15.75">
      <c r="A336" s="193"/>
      <c r="B336" s="64" t="s">
        <v>131</v>
      </c>
      <c r="C336" s="194" t="s">
        <v>361</v>
      </c>
      <c r="D336" s="195">
        <v>0.41</v>
      </c>
      <c r="E336" s="195">
        <v>0.03</v>
      </c>
      <c r="F336" s="195">
        <v>2.19</v>
      </c>
      <c r="G336" s="195">
        <v>11.13</v>
      </c>
      <c r="H336" s="196">
        <v>4.0000000000000001E-3</v>
      </c>
      <c r="I336" s="196">
        <v>2E-3</v>
      </c>
      <c r="J336" s="195">
        <v>1.59</v>
      </c>
      <c r="K336" s="195">
        <v>0.63600000000000001</v>
      </c>
      <c r="L336" s="195">
        <v>0.127</v>
      </c>
      <c r="M336" s="196">
        <v>6.24</v>
      </c>
      <c r="N336" s="197">
        <v>1E-3</v>
      </c>
      <c r="O336" s="197">
        <v>12.08</v>
      </c>
      <c r="P336" s="197">
        <v>0</v>
      </c>
      <c r="Q336" s="197">
        <v>17.489999999999998</v>
      </c>
      <c r="R336" s="198">
        <v>0.26400000000000001</v>
      </c>
    </row>
    <row r="337" spans="1:18" ht="28.5">
      <c r="A337" s="134">
        <v>32</v>
      </c>
      <c r="B337" s="213" t="s">
        <v>311</v>
      </c>
      <c r="C337" s="441">
        <v>200</v>
      </c>
      <c r="D337" s="442">
        <f t="shared" ref="D337:R337" si="84">SUM(D338:D345)</f>
        <v>7.048</v>
      </c>
      <c r="E337" s="442">
        <f t="shared" si="84"/>
        <v>1.3760000000000001</v>
      </c>
      <c r="F337" s="442">
        <f t="shared" si="84"/>
        <v>18.090000000000003</v>
      </c>
      <c r="G337" s="442">
        <f t="shared" si="84"/>
        <v>112.51</v>
      </c>
      <c r="H337" s="442">
        <f t="shared" si="84"/>
        <v>0.16500000000000004</v>
      </c>
      <c r="I337" s="442">
        <f t="shared" si="84"/>
        <v>0.63200000000000001</v>
      </c>
      <c r="J337" s="442">
        <f t="shared" si="84"/>
        <v>13.52</v>
      </c>
      <c r="K337" s="442">
        <f t="shared" si="84"/>
        <v>0.26500000000000001</v>
      </c>
      <c r="L337" s="442">
        <f t="shared" si="84"/>
        <v>0.254</v>
      </c>
      <c r="M337" s="442">
        <f t="shared" si="84"/>
        <v>47.563000000000002</v>
      </c>
      <c r="N337" s="442">
        <f t="shared" si="84"/>
        <v>5.0000000000000001E-3</v>
      </c>
      <c r="O337" s="442">
        <f t="shared" si="84"/>
        <v>38.870000000000005</v>
      </c>
      <c r="P337" s="442">
        <f t="shared" si="84"/>
        <v>4.0000000000000001E-3</v>
      </c>
      <c r="Q337" s="442">
        <f t="shared" si="84"/>
        <v>150.268</v>
      </c>
      <c r="R337" s="443">
        <f t="shared" si="84"/>
        <v>1.637</v>
      </c>
    </row>
    <row r="338" spans="1:18">
      <c r="A338" s="134"/>
      <c r="B338" s="626" t="s">
        <v>67</v>
      </c>
      <c r="C338" s="413" t="s">
        <v>312</v>
      </c>
      <c r="D338" s="239">
        <v>1.1200000000000001</v>
      </c>
      <c r="E338" s="239">
        <v>0.22</v>
      </c>
      <c r="F338" s="239">
        <v>9.1300000000000008</v>
      </c>
      <c r="G338" s="239">
        <v>43.12</v>
      </c>
      <c r="H338" s="264">
        <v>6.7000000000000004E-2</v>
      </c>
      <c r="I338" s="264">
        <v>0.39200000000000002</v>
      </c>
      <c r="J338" s="239">
        <v>11.2</v>
      </c>
      <c r="K338" s="239">
        <v>2E-3</v>
      </c>
      <c r="L338" s="239">
        <v>5.6000000000000001E-2</v>
      </c>
      <c r="M338" s="264">
        <v>5.6</v>
      </c>
      <c r="N338" s="265">
        <v>3.0000000000000001E-3</v>
      </c>
      <c r="O338" s="265">
        <v>12.88</v>
      </c>
      <c r="P338" s="265">
        <v>0</v>
      </c>
      <c r="Q338" s="265">
        <v>32.479999999999997</v>
      </c>
      <c r="R338" s="266">
        <v>0.5</v>
      </c>
    </row>
    <row r="339" spans="1:18">
      <c r="A339" s="134"/>
      <c r="B339" s="626" t="s">
        <v>313</v>
      </c>
      <c r="C339" s="413" t="s">
        <v>26</v>
      </c>
      <c r="D339" s="239">
        <v>0.56000000000000005</v>
      </c>
      <c r="E339" s="239">
        <v>0.1</v>
      </c>
      <c r="F339" s="239">
        <v>4</v>
      </c>
      <c r="G339" s="239">
        <v>18.899999999999999</v>
      </c>
      <c r="H339" s="239">
        <v>7.0000000000000001E-3</v>
      </c>
      <c r="I339" s="239">
        <v>4.0000000000000001E-3</v>
      </c>
      <c r="J339" s="239">
        <v>0</v>
      </c>
      <c r="K339" s="239">
        <v>0</v>
      </c>
      <c r="L339" s="239">
        <v>6.6000000000000003E-2</v>
      </c>
      <c r="M339" s="239">
        <v>2.2799999999999998</v>
      </c>
      <c r="N339" s="240">
        <v>0</v>
      </c>
      <c r="O339" s="240">
        <v>0</v>
      </c>
      <c r="P339" s="240">
        <v>2E-3</v>
      </c>
      <c r="Q339" s="240">
        <v>19.38</v>
      </c>
      <c r="R339" s="241">
        <v>0.108</v>
      </c>
    </row>
    <row r="340" spans="1:18">
      <c r="A340" s="134"/>
      <c r="B340" s="626" t="s">
        <v>131</v>
      </c>
      <c r="C340" s="413" t="s">
        <v>251</v>
      </c>
      <c r="D340" s="239">
        <v>0.17</v>
      </c>
      <c r="E340" s="239">
        <v>0.01</v>
      </c>
      <c r="F340" s="239">
        <v>0.88</v>
      </c>
      <c r="G340" s="239">
        <v>4.4800000000000004</v>
      </c>
      <c r="H340" s="239">
        <v>7.0000000000000001E-3</v>
      </c>
      <c r="I340" s="239">
        <v>8.0000000000000002E-3</v>
      </c>
      <c r="J340" s="239">
        <v>0.64</v>
      </c>
      <c r="K340" s="239">
        <v>0.25600000000000001</v>
      </c>
      <c r="L340" s="239">
        <v>5.0999999999999997E-2</v>
      </c>
      <c r="M340" s="239">
        <v>6.375</v>
      </c>
      <c r="N340" s="240">
        <v>1E-3</v>
      </c>
      <c r="O340" s="240">
        <v>4.75</v>
      </c>
      <c r="P340" s="240">
        <v>0</v>
      </c>
      <c r="Q340" s="240">
        <v>7.04</v>
      </c>
      <c r="R340" s="241">
        <v>8.8999999999999996E-2</v>
      </c>
    </row>
    <row r="341" spans="1:18">
      <c r="A341" s="134"/>
      <c r="B341" s="626" t="s">
        <v>69</v>
      </c>
      <c r="C341" s="413" t="s">
        <v>314</v>
      </c>
      <c r="D341" s="239">
        <v>0.1</v>
      </c>
      <c r="E341" s="239">
        <v>0.01</v>
      </c>
      <c r="F341" s="239">
        <v>0.56000000000000005</v>
      </c>
      <c r="G341" s="239">
        <v>2.79</v>
      </c>
      <c r="H341" s="239">
        <v>3.0000000000000001E-3</v>
      </c>
      <c r="I341" s="239">
        <v>2E-3</v>
      </c>
      <c r="J341" s="239">
        <v>0.68</v>
      </c>
      <c r="K341" s="239">
        <v>0</v>
      </c>
      <c r="L341" s="239">
        <v>1.4E-2</v>
      </c>
      <c r="M341" s="239">
        <v>2.1080000000000001</v>
      </c>
      <c r="N341" s="240">
        <v>0</v>
      </c>
      <c r="O341" s="240">
        <v>0.95199999999999996</v>
      </c>
      <c r="P341" s="240">
        <v>0</v>
      </c>
      <c r="Q341" s="240">
        <v>3.944</v>
      </c>
      <c r="R341" s="241">
        <v>5.3999999999999999E-2</v>
      </c>
    </row>
    <row r="342" spans="1:18">
      <c r="A342" s="134"/>
      <c r="B342" s="626" t="s">
        <v>134</v>
      </c>
      <c r="C342" s="413" t="s">
        <v>90</v>
      </c>
      <c r="D342" s="239">
        <v>0.22</v>
      </c>
      <c r="E342" s="239">
        <v>0.8</v>
      </c>
      <c r="F342" s="239">
        <v>0.31</v>
      </c>
      <c r="G342" s="239">
        <v>9.52</v>
      </c>
      <c r="H342" s="239">
        <v>2E-3</v>
      </c>
      <c r="I342" s="239">
        <v>8.0000000000000002E-3</v>
      </c>
      <c r="J342" s="239">
        <v>0.04</v>
      </c>
      <c r="K342" s="239">
        <v>5.0000000000000001E-3</v>
      </c>
      <c r="L342" s="239">
        <v>2.4E-2</v>
      </c>
      <c r="M342" s="239">
        <v>7.2</v>
      </c>
      <c r="N342" s="240">
        <v>1E-3</v>
      </c>
      <c r="O342" s="240">
        <v>0.8</v>
      </c>
      <c r="P342" s="240">
        <v>0</v>
      </c>
      <c r="Q342" s="240">
        <v>4.96</v>
      </c>
      <c r="R342" s="241">
        <v>8.0000000000000002E-3</v>
      </c>
    </row>
    <row r="343" spans="1:18">
      <c r="A343" s="134"/>
      <c r="B343" s="626" t="s">
        <v>31</v>
      </c>
      <c r="C343" s="413" t="s">
        <v>135</v>
      </c>
      <c r="D343" s="239">
        <v>0</v>
      </c>
      <c r="E343" s="239">
        <v>0</v>
      </c>
      <c r="F343" s="239">
        <v>0</v>
      </c>
      <c r="G343" s="239">
        <v>0</v>
      </c>
      <c r="H343" s="239">
        <v>0</v>
      </c>
      <c r="I343" s="239">
        <v>0</v>
      </c>
      <c r="J343" s="239">
        <v>0</v>
      </c>
      <c r="K343" s="239">
        <v>0</v>
      </c>
      <c r="L343" s="239">
        <v>0</v>
      </c>
      <c r="M343" s="239">
        <v>0</v>
      </c>
      <c r="N343" s="239">
        <v>0</v>
      </c>
      <c r="O343" s="239">
        <v>0</v>
      </c>
      <c r="P343" s="239">
        <v>0</v>
      </c>
      <c r="Q343" s="239">
        <v>0</v>
      </c>
      <c r="R343" s="241">
        <v>0</v>
      </c>
    </row>
    <row r="344" spans="1:18">
      <c r="A344" s="134"/>
      <c r="B344" s="626" t="s">
        <v>188</v>
      </c>
      <c r="C344" s="413" t="s">
        <v>315</v>
      </c>
      <c r="D344" s="239">
        <v>0.15</v>
      </c>
      <c r="E344" s="239">
        <v>0.02</v>
      </c>
      <c r="F344" s="239">
        <v>0.33</v>
      </c>
      <c r="G344" s="239">
        <v>2.5</v>
      </c>
      <c r="H344" s="239">
        <v>0</v>
      </c>
      <c r="I344" s="239">
        <v>0</v>
      </c>
      <c r="J344" s="239">
        <v>0.96</v>
      </c>
      <c r="K344" s="239">
        <v>2E-3</v>
      </c>
      <c r="L344" s="239">
        <v>1.9E-2</v>
      </c>
      <c r="M344" s="239">
        <v>4.8</v>
      </c>
      <c r="N344" s="240">
        <v>0</v>
      </c>
      <c r="O344" s="240">
        <v>2.6880000000000002</v>
      </c>
      <c r="P344" s="240">
        <v>0</v>
      </c>
      <c r="Q344" s="240">
        <v>8.0640000000000001</v>
      </c>
      <c r="R344" s="241">
        <v>0.23</v>
      </c>
    </row>
    <row r="345" spans="1:18">
      <c r="A345" s="56"/>
      <c r="B345" s="64" t="s">
        <v>73</v>
      </c>
      <c r="C345" s="65" t="s">
        <v>74</v>
      </c>
      <c r="D345" s="229">
        <v>4.7279999999999998</v>
      </c>
      <c r="E345" s="229">
        <v>0.216</v>
      </c>
      <c r="F345" s="229">
        <v>2.88</v>
      </c>
      <c r="G345" s="229">
        <v>31.2</v>
      </c>
      <c r="H345" s="229">
        <v>7.9000000000000001E-2</v>
      </c>
      <c r="I345" s="229">
        <v>0.218</v>
      </c>
      <c r="J345" s="229">
        <v>0</v>
      </c>
      <c r="K345" s="229">
        <v>0</v>
      </c>
      <c r="L345" s="229">
        <v>2.4E-2</v>
      </c>
      <c r="M345" s="229">
        <v>19.2</v>
      </c>
      <c r="N345" s="230">
        <v>0</v>
      </c>
      <c r="O345" s="230">
        <v>16.8</v>
      </c>
      <c r="P345" s="230">
        <v>2E-3</v>
      </c>
      <c r="Q345" s="230">
        <v>74.400000000000006</v>
      </c>
      <c r="R345" s="231">
        <v>0.64800000000000002</v>
      </c>
    </row>
    <row r="346" spans="1:18" ht="15.75">
      <c r="A346" s="234">
        <v>277</v>
      </c>
      <c r="B346" s="385" t="s">
        <v>316</v>
      </c>
      <c r="C346" s="574" t="s">
        <v>464</v>
      </c>
      <c r="D346" s="321">
        <f t="shared" ref="D346:R346" si="85">SUM(D347:D354)</f>
        <v>14.092000000000001</v>
      </c>
      <c r="E346" s="321">
        <f t="shared" si="85"/>
        <v>13.683999999999997</v>
      </c>
      <c r="F346" s="321">
        <f t="shared" si="85"/>
        <v>3.5270000000000001</v>
      </c>
      <c r="G346" s="444">
        <f t="shared" si="85"/>
        <v>188.416</v>
      </c>
      <c r="H346" s="321">
        <f t="shared" si="85"/>
        <v>5.9999999999999991E-2</v>
      </c>
      <c r="I346" s="321">
        <f t="shared" si="85"/>
        <v>0.128</v>
      </c>
      <c r="J346" s="321">
        <f t="shared" si="85"/>
        <v>2.8290000000000002</v>
      </c>
      <c r="K346" s="321">
        <f t="shared" si="85"/>
        <v>0.19100000000000003</v>
      </c>
      <c r="L346" s="321">
        <f t="shared" si="85"/>
        <v>0.44200000000000006</v>
      </c>
      <c r="M346" s="321">
        <f t="shared" si="85"/>
        <v>15.141000000000002</v>
      </c>
      <c r="N346" s="321">
        <f t="shared" si="85"/>
        <v>5.0000000000000001E-3</v>
      </c>
      <c r="O346" s="321">
        <f t="shared" si="85"/>
        <v>22.955999999999996</v>
      </c>
      <c r="P346" s="321">
        <f t="shared" si="85"/>
        <v>0</v>
      </c>
      <c r="Q346" s="444">
        <f t="shared" si="85"/>
        <v>151.24000000000004</v>
      </c>
      <c r="R346" s="322">
        <f t="shared" si="85"/>
        <v>2.3520000000000003</v>
      </c>
    </row>
    <row r="347" spans="1:18" ht="15.75">
      <c r="A347" s="234"/>
      <c r="B347" s="64" t="s">
        <v>138</v>
      </c>
      <c r="C347" s="454" t="s">
        <v>465</v>
      </c>
      <c r="D347" s="195">
        <v>13.48</v>
      </c>
      <c r="E347" s="195">
        <v>11.6</v>
      </c>
      <c r="F347" s="195">
        <v>0</v>
      </c>
      <c r="G347" s="195">
        <v>158.05000000000001</v>
      </c>
      <c r="H347" s="235">
        <v>0.04</v>
      </c>
      <c r="I347" s="235">
        <v>0.109</v>
      </c>
      <c r="J347" s="195">
        <v>0</v>
      </c>
      <c r="K347" s="195">
        <v>0</v>
      </c>
      <c r="L347" s="195">
        <v>0.28999999999999998</v>
      </c>
      <c r="M347" s="235">
        <v>6.52</v>
      </c>
      <c r="N347" s="445">
        <v>5.0000000000000001E-3</v>
      </c>
      <c r="O347" s="445">
        <v>15.95</v>
      </c>
      <c r="P347" s="445">
        <v>0</v>
      </c>
      <c r="Q347" s="445">
        <v>136.30000000000001</v>
      </c>
      <c r="R347" s="446">
        <v>1.96</v>
      </c>
    </row>
    <row r="348" spans="1:18" ht="15.75">
      <c r="A348" s="234"/>
      <c r="B348" s="64" t="s">
        <v>140</v>
      </c>
      <c r="C348" s="454" t="s">
        <v>466</v>
      </c>
      <c r="D348" s="195">
        <v>0.111</v>
      </c>
      <c r="E348" s="195">
        <v>0</v>
      </c>
      <c r="F348" s="195">
        <v>0.72</v>
      </c>
      <c r="G348" s="195">
        <v>3.16</v>
      </c>
      <c r="H348" s="235">
        <v>4.0000000000000001E-3</v>
      </c>
      <c r="I348" s="235">
        <v>2E-3</v>
      </c>
      <c r="J348" s="195">
        <v>0.79</v>
      </c>
      <c r="K348" s="195">
        <v>0</v>
      </c>
      <c r="L348" s="195">
        <v>1.6E-2</v>
      </c>
      <c r="M348" s="235">
        <v>2.4489999999999998</v>
      </c>
      <c r="N348" s="445">
        <v>0</v>
      </c>
      <c r="O348" s="445">
        <v>1.1100000000000001</v>
      </c>
      <c r="P348" s="445">
        <v>0</v>
      </c>
      <c r="Q348" s="445">
        <v>4.58</v>
      </c>
      <c r="R348" s="446">
        <v>6.3E-2</v>
      </c>
    </row>
    <row r="349" spans="1:18" ht="30">
      <c r="A349" s="234"/>
      <c r="B349" s="64" t="s">
        <v>142</v>
      </c>
      <c r="C349" s="454" t="s">
        <v>467</v>
      </c>
      <c r="D349" s="195">
        <v>0.23799999999999999</v>
      </c>
      <c r="E349" s="195">
        <v>2.9000000000000001E-2</v>
      </c>
      <c r="F349" s="195">
        <v>1.5249999999999999</v>
      </c>
      <c r="G349" s="195">
        <v>7.44</v>
      </c>
      <c r="H349" s="235">
        <v>6.0000000000000001E-3</v>
      </c>
      <c r="I349" s="235">
        <v>2E-3</v>
      </c>
      <c r="J349" s="195">
        <v>0</v>
      </c>
      <c r="K349" s="195">
        <v>0</v>
      </c>
      <c r="L349" s="195">
        <v>0.04</v>
      </c>
      <c r="M349" s="235">
        <v>0.54</v>
      </c>
      <c r="N349" s="445">
        <v>0</v>
      </c>
      <c r="O349" s="445">
        <v>0.99</v>
      </c>
      <c r="P349" s="445">
        <v>0</v>
      </c>
      <c r="Q349" s="445">
        <v>2.59</v>
      </c>
      <c r="R349" s="446">
        <v>0.08</v>
      </c>
    </row>
    <row r="350" spans="1:18" ht="15.75">
      <c r="A350" s="234"/>
      <c r="B350" s="64" t="s">
        <v>147</v>
      </c>
      <c r="C350" s="454" t="s">
        <v>459</v>
      </c>
      <c r="D350" s="195">
        <v>0.16300000000000001</v>
      </c>
      <c r="E350" s="195">
        <v>1.7000000000000001E-2</v>
      </c>
      <c r="F350" s="195">
        <v>0.64600000000000002</v>
      </c>
      <c r="G350" s="195">
        <v>3.37</v>
      </c>
      <c r="H350" s="235">
        <v>5.0000000000000001E-3</v>
      </c>
      <c r="I350" s="235">
        <v>6.0000000000000001E-3</v>
      </c>
      <c r="J350" s="195">
        <v>1.53</v>
      </c>
      <c r="K350" s="195">
        <v>0.01</v>
      </c>
      <c r="L350" s="195">
        <v>3.4000000000000002E-2</v>
      </c>
      <c r="M350" s="235">
        <v>0.68</v>
      </c>
      <c r="N350" s="445">
        <v>0</v>
      </c>
      <c r="O350" s="445">
        <v>1.7</v>
      </c>
      <c r="P350" s="445">
        <v>0</v>
      </c>
      <c r="Q350" s="445">
        <v>2.31</v>
      </c>
      <c r="R350" s="446">
        <v>0.184</v>
      </c>
    </row>
    <row r="351" spans="1:18" ht="15.75">
      <c r="A351" s="234"/>
      <c r="B351" s="64" t="s">
        <v>131</v>
      </c>
      <c r="C351" s="454" t="s">
        <v>468</v>
      </c>
      <c r="D351" s="195">
        <v>7.8E-2</v>
      </c>
      <c r="E351" s="195">
        <v>8.0000000000000002E-3</v>
      </c>
      <c r="F351" s="195">
        <v>0.6</v>
      </c>
      <c r="G351" s="195">
        <v>2.8559999999999999</v>
      </c>
      <c r="H351" s="235">
        <v>5.0000000000000001E-3</v>
      </c>
      <c r="I351" s="235">
        <v>6.0000000000000001E-3</v>
      </c>
      <c r="J351" s="195">
        <v>0.496</v>
      </c>
      <c r="K351" s="195">
        <v>0.16800000000000001</v>
      </c>
      <c r="L351" s="195">
        <v>3.4000000000000002E-2</v>
      </c>
      <c r="M351" s="235">
        <v>4.28</v>
      </c>
      <c r="N351" s="445">
        <v>0</v>
      </c>
      <c r="O351" s="445">
        <v>3.1920000000000002</v>
      </c>
      <c r="P351" s="445">
        <v>0</v>
      </c>
      <c r="Q351" s="445">
        <v>4.62</v>
      </c>
      <c r="R351" s="446">
        <v>5.8999999999999997E-2</v>
      </c>
    </row>
    <row r="352" spans="1:18" ht="15.75">
      <c r="A352" s="234"/>
      <c r="B352" s="64" t="s">
        <v>38</v>
      </c>
      <c r="C352" s="454" t="s">
        <v>469</v>
      </c>
      <c r="D352" s="195">
        <v>0</v>
      </c>
      <c r="E352" s="195">
        <v>0</v>
      </c>
      <c r="F352" s="195">
        <v>0</v>
      </c>
      <c r="G352" s="195">
        <v>0</v>
      </c>
      <c r="H352" s="196">
        <v>0</v>
      </c>
      <c r="I352" s="196">
        <v>0</v>
      </c>
      <c r="J352" s="195">
        <v>0</v>
      </c>
      <c r="K352" s="195">
        <v>0</v>
      </c>
      <c r="L352" s="195">
        <v>0</v>
      </c>
      <c r="M352" s="196">
        <v>0</v>
      </c>
      <c r="N352" s="197">
        <v>0</v>
      </c>
      <c r="O352" s="197">
        <v>0</v>
      </c>
      <c r="P352" s="197">
        <v>0</v>
      </c>
      <c r="Q352" s="197">
        <v>0</v>
      </c>
      <c r="R352" s="198">
        <v>0</v>
      </c>
    </row>
    <row r="353" spans="1:18" ht="15.75">
      <c r="A353" s="234"/>
      <c r="B353" s="64" t="s">
        <v>25</v>
      </c>
      <c r="C353" s="454" t="s">
        <v>470</v>
      </c>
      <c r="D353" s="195">
        <v>2.1999999999999999E-2</v>
      </c>
      <c r="E353" s="195">
        <v>2.0299999999999998</v>
      </c>
      <c r="F353" s="195">
        <v>3.5999999999999997E-2</v>
      </c>
      <c r="G353" s="195">
        <v>13.54</v>
      </c>
      <c r="H353" s="235">
        <v>0</v>
      </c>
      <c r="I353" s="235">
        <v>3.0000000000000001E-3</v>
      </c>
      <c r="J353" s="195">
        <v>1.2999999999999999E-2</v>
      </c>
      <c r="K353" s="195">
        <v>1.2999999999999999E-2</v>
      </c>
      <c r="L353" s="195">
        <v>2.8000000000000001E-2</v>
      </c>
      <c r="M353" s="235">
        <v>0.67200000000000004</v>
      </c>
      <c r="N353" s="445">
        <v>0</v>
      </c>
      <c r="O353" s="445">
        <v>1.4E-2</v>
      </c>
      <c r="P353" s="445">
        <v>0</v>
      </c>
      <c r="Q353" s="445">
        <v>0.84</v>
      </c>
      <c r="R353" s="446">
        <v>6.0000000000000001E-3</v>
      </c>
    </row>
    <row r="354" spans="1:18" ht="15.75">
      <c r="A354" s="234"/>
      <c r="B354" s="199" t="s">
        <v>31</v>
      </c>
      <c r="C354" s="480" t="s">
        <v>471</v>
      </c>
      <c r="D354" s="235">
        <v>0</v>
      </c>
      <c r="E354" s="235">
        <v>0</v>
      </c>
      <c r="F354" s="235">
        <v>0</v>
      </c>
      <c r="G354" s="235">
        <v>0</v>
      </c>
      <c r="H354" s="235">
        <v>0</v>
      </c>
      <c r="I354" s="235">
        <v>0</v>
      </c>
      <c r="J354" s="235">
        <v>0</v>
      </c>
      <c r="K354" s="235">
        <v>0</v>
      </c>
      <c r="L354" s="235">
        <v>0</v>
      </c>
      <c r="M354" s="235">
        <v>0</v>
      </c>
      <c r="N354" s="445">
        <v>0</v>
      </c>
      <c r="O354" s="445">
        <v>0</v>
      </c>
      <c r="P354" s="445">
        <v>0</v>
      </c>
      <c r="Q354" s="445">
        <v>0</v>
      </c>
      <c r="R354" s="446">
        <v>0</v>
      </c>
    </row>
    <row r="355" spans="1:18" ht="28.5">
      <c r="A355" s="204">
        <v>204</v>
      </c>
      <c r="B355" s="57" t="s">
        <v>200</v>
      </c>
      <c r="C355" s="271">
        <v>150</v>
      </c>
      <c r="D355" s="346">
        <f>SUM(D356:D359)</f>
        <v>3.0659999999999998</v>
      </c>
      <c r="E355" s="346">
        <f t="shared" ref="E355:R355" si="86">SUM(E356:E359)</f>
        <v>4.2530000000000001</v>
      </c>
      <c r="F355" s="346">
        <f t="shared" si="86"/>
        <v>16.168000000000003</v>
      </c>
      <c r="G355" s="346">
        <f t="shared" si="86"/>
        <v>116.80000000000001</v>
      </c>
      <c r="H355" s="346">
        <f t="shared" si="86"/>
        <v>0</v>
      </c>
      <c r="I355" s="346">
        <f t="shared" si="86"/>
        <v>6.0000000000000001E-3</v>
      </c>
      <c r="J355" s="346">
        <f t="shared" si="86"/>
        <v>0</v>
      </c>
      <c r="K355" s="346">
        <f t="shared" si="86"/>
        <v>2.3E-2</v>
      </c>
      <c r="L355" s="346">
        <f t="shared" si="86"/>
        <v>5.1999999999999998E-2</v>
      </c>
      <c r="M355" s="346">
        <f t="shared" si="86"/>
        <v>1.248</v>
      </c>
      <c r="N355" s="346">
        <f t="shared" si="86"/>
        <v>0</v>
      </c>
      <c r="O355" s="346">
        <f t="shared" si="86"/>
        <v>2.5999999999999999E-2</v>
      </c>
      <c r="P355" s="346">
        <f t="shared" si="86"/>
        <v>0</v>
      </c>
      <c r="Q355" s="346">
        <f t="shared" si="86"/>
        <v>1.56</v>
      </c>
      <c r="R355" s="347">
        <f t="shared" si="86"/>
        <v>0.01</v>
      </c>
    </row>
    <row r="356" spans="1:18">
      <c r="A356" s="217"/>
      <c r="B356" s="61" t="s">
        <v>25</v>
      </c>
      <c r="C356" s="199" t="s">
        <v>477</v>
      </c>
      <c r="D356" s="61">
        <v>4.2000000000000003E-2</v>
      </c>
      <c r="E356" s="61">
        <v>3.77</v>
      </c>
      <c r="F356" s="61">
        <v>6.8000000000000005E-2</v>
      </c>
      <c r="G356" s="61">
        <v>34.4</v>
      </c>
      <c r="H356" s="61">
        <v>0</v>
      </c>
      <c r="I356" s="61">
        <v>6.0000000000000001E-3</v>
      </c>
      <c r="J356" s="61">
        <v>0</v>
      </c>
      <c r="K356" s="61">
        <v>2.3E-2</v>
      </c>
      <c r="L356" s="61">
        <v>5.1999999999999998E-2</v>
      </c>
      <c r="M356" s="61">
        <v>1.248</v>
      </c>
      <c r="N356" s="220">
        <v>0</v>
      </c>
      <c r="O356" s="220">
        <v>2.5999999999999999E-2</v>
      </c>
      <c r="P356" s="220">
        <v>0</v>
      </c>
      <c r="Q356" s="220">
        <v>1.56</v>
      </c>
      <c r="R356" s="221">
        <v>0.01</v>
      </c>
    </row>
    <row r="357" spans="1:18">
      <c r="A357" s="204"/>
      <c r="B357" s="61" t="s">
        <v>38</v>
      </c>
      <c r="C357" s="199" t="s">
        <v>478</v>
      </c>
      <c r="D357" s="61">
        <v>0</v>
      </c>
      <c r="E357" s="61">
        <v>0</v>
      </c>
      <c r="F357" s="61">
        <v>0</v>
      </c>
      <c r="G357" s="61">
        <v>0</v>
      </c>
      <c r="H357" s="61">
        <v>0</v>
      </c>
      <c r="I357" s="61">
        <v>0</v>
      </c>
      <c r="J357" s="61">
        <v>0</v>
      </c>
      <c r="K357" s="61">
        <v>0</v>
      </c>
      <c r="L357" s="61">
        <v>0</v>
      </c>
      <c r="M357" s="61">
        <v>0</v>
      </c>
      <c r="N357" s="220">
        <v>0</v>
      </c>
      <c r="O357" s="220">
        <v>0</v>
      </c>
      <c r="P357" s="220">
        <v>0</v>
      </c>
      <c r="Q357" s="220">
        <v>0</v>
      </c>
      <c r="R357" s="221">
        <v>0</v>
      </c>
    </row>
    <row r="358" spans="1:18">
      <c r="A358" s="204"/>
      <c r="B358" s="61" t="s">
        <v>150</v>
      </c>
      <c r="C358" s="199" t="s">
        <v>479</v>
      </c>
      <c r="D358" s="61">
        <v>0</v>
      </c>
      <c r="E358" s="61">
        <v>0</v>
      </c>
      <c r="F358" s="61">
        <v>0</v>
      </c>
      <c r="G358" s="61">
        <v>0</v>
      </c>
      <c r="H358" s="61">
        <v>0</v>
      </c>
      <c r="I358" s="61">
        <v>0</v>
      </c>
      <c r="J358" s="61">
        <v>0</v>
      </c>
      <c r="K358" s="61">
        <v>0</v>
      </c>
      <c r="L358" s="61">
        <v>0</v>
      </c>
      <c r="M358" s="61">
        <v>0</v>
      </c>
      <c r="N358" s="220">
        <v>0</v>
      </c>
      <c r="O358" s="220">
        <v>0</v>
      </c>
      <c r="P358" s="220">
        <v>0</v>
      </c>
      <c r="Q358" s="220">
        <v>0</v>
      </c>
      <c r="R358" s="221">
        <v>0</v>
      </c>
    </row>
    <row r="359" spans="1:18" ht="30">
      <c r="A359" s="217"/>
      <c r="B359" s="61" t="s">
        <v>268</v>
      </c>
      <c r="C359" s="199" t="s">
        <v>480</v>
      </c>
      <c r="D359" s="61">
        <v>3.024</v>
      </c>
      <c r="E359" s="61">
        <v>0.48299999999999998</v>
      </c>
      <c r="F359" s="61">
        <v>16.100000000000001</v>
      </c>
      <c r="G359" s="61">
        <v>82.4</v>
      </c>
      <c r="H359" s="61">
        <v>0</v>
      </c>
      <c r="I359" s="61">
        <v>0</v>
      </c>
      <c r="J359" s="61">
        <v>0</v>
      </c>
      <c r="K359" s="61">
        <v>0</v>
      </c>
      <c r="L359" s="61">
        <v>0</v>
      </c>
      <c r="M359" s="61">
        <v>0</v>
      </c>
      <c r="N359" s="220">
        <v>0</v>
      </c>
      <c r="O359" s="220">
        <v>0</v>
      </c>
      <c r="P359" s="220">
        <v>0</v>
      </c>
      <c r="Q359" s="220">
        <v>0</v>
      </c>
      <c r="R359" s="221">
        <v>0</v>
      </c>
    </row>
    <row r="360" spans="1:18" ht="28.5">
      <c r="A360" s="619" t="s">
        <v>322</v>
      </c>
      <c r="B360" s="637" t="s">
        <v>323</v>
      </c>
      <c r="C360" s="142" t="s">
        <v>24</v>
      </c>
      <c r="D360" s="389">
        <f>SUM(D361:D363)</f>
        <v>0.2</v>
      </c>
      <c r="E360" s="389">
        <f>SUM(E361:E363)</f>
        <v>0.04</v>
      </c>
      <c r="F360" s="389">
        <f>SUM(F361:F363)</f>
        <v>25.73</v>
      </c>
      <c r="G360" s="389">
        <f>SUM(G361:G363)</f>
        <v>100.41999999999999</v>
      </c>
      <c r="H360" s="389">
        <f t="shared" ref="H360:I360" si="87">SUM(H361:H363)</f>
        <v>8.9999999999999993E-3</v>
      </c>
      <c r="I360" s="389">
        <f t="shared" si="87"/>
        <v>7.0000000000000001E-3</v>
      </c>
      <c r="J360" s="389">
        <f>SUM(J361:J363)</f>
        <v>13.2</v>
      </c>
      <c r="K360" s="389">
        <f t="shared" ref="K360:Q360" si="88">SUM(K361:K363)</f>
        <v>2E-3</v>
      </c>
      <c r="L360" s="389">
        <f t="shared" si="88"/>
        <v>4.3999999999999997E-2</v>
      </c>
      <c r="M360" s="389">
        <f t="shared" si="88"/>
        <v>8.2000000000000011</v>
      </c>
      <c r="N360" s="389">
        <f t="shared" si="88"/>
        <v>0</v>
      </c>
      <c r="O360" s="389">
        <f t="shared" si="88"/>
        <v>2.86</v>
      </c>
      <c r="P360" s="389">
        <f t="shared" si="88"/>
        <v>0</v>
      </c>
      <c r="Q360" s="389">
        <f t="shared" si="88"/>
        <v>5.0599999999999996</v>
      </c>
      <c r="R360" s="421">
        <f>SUM(R361:R363)</f>
        <v>0.13800000000000001</v>
      </c>
    </row>
    <row r="361" spans="1:18" ht="16.5" customHeight="1">
      <c r="A361" s="384"/>
      <c r="B361" s="64" t="s">
        <v>180</v>
      </c>
      <c r="C361" s="145" t="s">
        <v>324</v>
      </c>
      <c r="D361" s="239">
        <v>0.2</v>
      </c>
      <c r="E361" s="239">
        <v>0.04</v>
      </c>
      <c r="F361" s="239">
        <v>1.78</v>
      </c>
      <c r="G361" s="239">
        <v>9.4600000000000009</v>
      </c>
      <c r="H361" s="239">
        <v>8.9999999999999993E-3</v>
      </c>
      <c r="I361" s="239">
        <v>7.0000000000000001E-3</v>
      </c>
      <c r="J361" s="239">
        <v>13.2</v>
      </c>
      <c r="K361" s="239">
        <v>2E-3</v>
      </c>
      <c r="L361" s="239">
        <v>4.3999999999999997E-2</v>
      </c>
      <c r="M361" s="239">
        <v>7.48</v>
      </c>
      <c r="N361" s="240">
        <v>0</v>
      </c>
      <c r="O361" s="240">
        <v>2.86</v>
      </c>
      <c r="P361" s="240">
        <v>0</v>
      </c>
      <c r="Q361" s="240">
        <v>5.0599999999999996</v>
      </c>
      <c r="R361" s="241">
        <v>6.6000000000000003E-2</v>
      </c>
    </row>
    <row r="362" spans="1:18" ht="19.5" customHeight="1">
      <c r="A362" s="384"/>
      <c r="B362" s="64" t="s">
        <v>38</v>
      </c>
      <c r="C362" s="145" t="s">
        <v>325</v>
      </c>
      <c r="D362" s="239">
        <v>0</v>
      </c>
      <c r="E362" s="239">
        <v>0</v>
      </c>
      <c r="F362" s="239">
        <v>0</v>
      </c>
      <c r="G362" s="239">
        <v>0</v>
      </c>
      <c r="H362" s="252">
        <v>0</v>
      </c>
      <c r="I362" s="252">
        <v>0</v>
      </c>
      <c r="J362" s="239">
        <v>0</v>
      </c>
      <c r="K362" s="239">
        <v>0</v>
      </c>
      <c r="L362" s="239">
        <v>0</v>
      </c>
      <c r="M362" s="239">
        <v>0</v>
      </c>
      <c r="N362" s="239">
        <v>0</v>
      </c>
      <c r="O362" s="239">
        <v>0</v>
      </c>
      <c r="P362" s="239">
        <v>0</v>
      </c>
      <c r="Q362" s="239">
        <v>0</v>
      </c>
      <c r="R362" s="254">
        <v>0</v>
      </c>
    </row>
    <row r="363" spans="1:18" ht="15.75" customHeight="1">
      <c r="A363" s="384"/>
      <c r="B363" s="64" t="s">
        <v>44</v>
      </c>
      <c r="C363" s="145" t="s">
        <v>30</v>
      </c>
      <c r="D363" s="239">
        <v>0</v>
      </c>
      <c r="E363" s="239">
        <v>0</v>
      </c>
      <c r="F363" s="239">
        <v>23.95</v>
      </c>
      <c r="G363" s="239">
        <v>90.96</v>
      </c>
      <c r="H363" s="252">
        <v>0</v>
      </c>
      <c r="I363" s="252">
        <v>0</v>
      </c>
      <c r="J363" s="239">
        <v>0</v>
      </c>
      <c r="K363" s="239">
        <v>0</v>
      </c>
      <c r="L363" s="239">
        <v>0</v>
      </c>
      <c r="M363" s="239">
        <v>0.72</v>
      </c>
      <c r="N363" s="240">
        <v>0</v>
      </c>
      <c r="O363" s="240">
        <v>0</v>
      </c>
      <c r="P363" s="240">
        <v>0</v>
      </c>
      <c r="Q363" s="240">
        <v>0</v>
      </c>
      <c r="R363" s="241">
        <v>7.1999999999999995E-2</v>
      </c>
    </row>
    <row r="364" spans="1:18" ht="15" customHeight="1">
      <c r="A364" s="204">
        <v>11</v>
      </c>
      <c r="B364" s="57" t="s">
        <v>95</v>
      </c>
      <c r="C364" s="271">
        <v>30</v>
      </c>
      <c r="D364" s="243">
        <f>SUM(D365)</f>
        <v>1.98</v>
      </c>
      <c r="E364" s="243">
        <f t="shared" ref="E364:R364" si="89">SUM(E365)</f>
        <v>0.36</v>
      </c>
      <c r="F364" s="243">
        <f t="shared" si="89"/>
        <v>10.8</v>
      </c>
      <c r="G364" s="243">
        <f t="shared" si="89"/>
        <v>54.3</v>
      </c>
      <c r="H364" s="243">
        <f t="shared" si="89"/>
        <v>5.3999999999999999E-2</v>
      </c>
      <c r="I364" s="243">
        <f t="shared" si="89"/>
        <v>2.4E-2</v>
      </c>
      <c r="J364" s="243">
        <f t="shared" si="89"/>
        <v>0</v>
      </c>
      <c r="K364" s="272">
        <f t="shared" si="89"/>
        <v>0</v>
      </c>
      <c r="L364" s="272">
        <f t="shared" si="89"/>
        <v>0</v>
      </c>
      <c r="M364" s="272">
        <f t="shared" si="89"/>
        <v>0</v>
      </c>
      <c r="N364" s="272">
        <f t="shared" si="89"/>
        <v>0</v>
      </c>
      <c r="O364" s="272">
        <f t="shared" si="89"/>
        <v>0</v>
      </c>
      <c r="P364" s="272">
        <f t="shared" si="89"/>
        <v>0</v>
      </c>
      <c r="Q364" s="272">
        <f t="shared" si="89"/>
        <v>0</v>
      </c>
      <c r="R364" s="272">
        <f t="shared" si="89"/>
        <v>0</v>
      </c>
    </row>
    <row r="365" spans="1:18" ht="29.25" customHeight="1">
      <c r="A365" s="204"/>
      <c r="B365" s="61" t="s">
        <v>96</v>
      </c>
      <c r="C365" s="199" t="s">
        <v>97</v>
      </c>
      <c r="D365" s="228">
        <v>1.98</v>
      </c>
      <c r="E365" s="228">
        <v>0.36</v>
      </c>
      <c r="F365" s="228">
        <v>10.8</v>
      </c>
      <c r="G365" s="228">
        <v>54.3</v>
      </c>
      <c r="H365" s="228">
        <v>5.3999999999999999E-2</v>
      </c>
      <c r="I365" s="228">
        <v>2.4E-2</v>
      </c>
      <c r="J365" s="228">
        <v>0</v>
      </c>
      <c r="K365" s="229">
        <v>0</v>
      </c>
      <c r="L365" s="229">
        <v>0</v>
      </c>
      <c r="M365" s="229">
        <v>0</v>
      </c>
      <c r="N365" s="229">
        <v>0</v>
      </c>
      <c r="O365" s="229">
        <v>0</v>
      </c>
      <c r="P365" s="229">
        <v>0</v>
      </c>
      <c r="Q365" s="229">
        <v>0</v>
      </c>
      <c r="R365" s="231">
        <v>0</v>
      </c>
    </row>
    <row r="366" spans="1:18" ht="15.75" customHeight="1">
      <c r="A366" s="204">
        <v>10</v>
      </c>
      <c r="B366" s="57" t="s">
        <v>48</v>
      </c>
      <c r="C366" s="87" t="s">
        <v>159</v>
      </c>
      <c r="D366" s="243">
        <f>SUM(D367)</f>
        <v>3.16</v>
      </c>
      <c r="E366" s="243">
        <f t="shared" ref="E366:I366" si="90">SUM(E367)</f>
        <v>0.4</v>
      </c>
      <c r="F366" s="243">
        <f t="shared" si="90"/>
        <v>19.32</v>
      </c>
      <c r="G366" s="243">
        <f t="shared" si="90"/>
        <v>94</v>
      </c>
      <c r="H366" s="243">
        <f t="shared" si="90"/>
        <v>6.4000000000000001E-2</v>
      </c>
      <c r="I366" s="243">
        <f t="shared" si="90"/>
        <v>2.4E-2</v>
      </c>
      <c r="J366" s="243">
        <v>0</v>
      </c>
      <c r="K366" s="243">
        <f t="shared" ref="K366:Q366" si="91">SUM(K367)</f>
        <v>0</v>
      </c>
      <c r="L366" s="243">
        <f t="shared" si="91"/>
        <v>0.52</v>
      </c>
      <c r="M366" s="243">
        <f t="shared" si="91"/>
        <v>9.1999999999999993</v>
      </c>
      <c r="N366" s="243">
        <f t="shared" si="91"/>
        <v>1E-3</v>
      </c>
      <c r="O366" s="243">
        <f t="shared" si="91"/>
        <v>13.2</v>
      </c>
      <c r="P366" s="243">
        <f t="shared" si="91"/>
        <v>2E-3</v>
      </c>
      <c r="Q366" s="243">
        <f t="shared" si="91"/>
        <v>34.799999999999997</v>
      </c>
      <c r="R366" s="244">
        <f>SUM(R367)</f>
        <v>0.8</v>
      </c>
    </row>
    <row r="367" spans="1:18" ht="15.75" thickBot="1">
      <c r="A367" s="245"/>
      <c r="B367" s="627" t="s">
        <v>48</v>
      </c>
      <c r="C367" s="99" t="s">
        <v>49</v>
      </c>
      <c r="D367" s="246">
        <v>3.16</v>
      </c>
      <c r="E367" s="246">
        <v>0.4</v>
      </c>
      <c r="F367" s="246">
        <v>19.32</v>
      </c>
      <c r="G367" s="246">
        <v>94</v>
      </c>
      <c r="H367" s="246">
        <v>6.4000000000000001E-2</v>
      </c>
      <c r="I367" s="246">
        <v>2.4E-2</v>
      </c>
      <c r="J367" s="246">
        <v>0</v>
      </c>
      <c r="K367" s="246">
        <v>0</v>
      </c>
      <c r="L367" s="246">
        <v>0.52</v>
      </c>
      <c r="M367" s="246">
        <v>9.1999999999999993</v>
      </c>
      <c r="N367" s="247">
        <v>1E-3</v>
      </c>
      <c r="O367" s="247">
        <v>13.2</v>
      </c>
      <c r="P367" s="247">
        <v>2E-3</v>
      </c>
      <c r="Q367" s="247">
        <v>34.799999999999997</v>
      </c>
      <c r="R367" s="248">
        <v>0.8</v>
      </c>
    </row>
    <row r="368" spans="1:18" ht="16.5" thickBot="1">
      <c r="A368" s="741" t="s">
        <v>98</v>
      </c>
      <c r="B368" s="742"/>
      <c r="C368" s="733">
        <v>770</v>
      </c>
      <c r="D368" s="405">
        <f t="shared" ref="D368:R368" si="92">SUM(D333,D337,D346,D355,D360,D364,D366,)</f>
        <v>30.055999999999997</v>
      </c>
      <c r="E368" s="405">
        <f t="shared" si="92"/>
        <v>23.242999999999995</v>
      </c>
      <c r="F368" s="393">
        <f t="shared" si="92"/>
        <v>98.355000000000018</v>
      </c>
      <c r="G368" s="393">
        <f t="shared" si="92"/>
        <v>716.67599999999993</v>
      </c>
      <c r="H368" s="405">
        <f t="shared" si="92"/>
        <v>0.379</v>
      </c>
      <c r="I368" s="405">
        <f t="shared" si="92"/>
        <v>0.85000000000000009</v>
      </c>
      <c r="J368" s="405">
        <f t="shared" si="92"/>
        <v>33.718999999999994</v>
      </c>
      <c r="K368" s="405">
        <f t="shared" si="92"/>
        <v>1.1179999999999999</v>
      </c>
      <c r="L368" s="405">
        <f t="shared" si="92"/>
        <v>1.7670000000000003</v>
      </c>
      <c r="M368" s="393">
        <f t="shared" si="92"/>
        <v>107.48200000000003</v>
      </c>
      <c r="N368" s="405">
        <f t="shared" si="92"/>
        <v>1.2E-2</v>
      </c>
      <c r="O368" s="405">
        <f t="shared" si="92"/>
        <v>92.314000000000007</v>
      </c>
      <c r="P368" s="405">
        <f t="shared" si="92"/>
        <v>6.0000000000000001E-3</v>
      </c>
      <c r="Q368" s="393">
        <f t="shared" si="92"/>
        <v>363.25600000000003</v>
      </c>
      <c r="R368" s="405">
        <f t="shared" si="92"/>
        <v>5.4739999999999993</v>
      </c>
    </row>
    <row r="369" spans="1:18" ht="19.5" thickBot="1">
      <c r="A369" s="756" t="s">
        <v>99</v>
      </c>
      <c r="B369" s="757"/>
      <c r="C369" s="758"/>
      <c r="D369" s="407">
        <f t="shared" ref="D369:R369" si="93">SUM(D331,D368,)</f>
        <v>51.605999999999995</v>
      </c>
      <c r="E369" s="407">
        <f t="shared" si="93"/>
        <v>52.852999999999994</v>
      </c>
      <c r="F369" s="395">
        <f t="shared" si="93"/>
        <v>147.70300000000003</v>
      </c>
      <c r="G369" s="395">
        <f t="shared" si="93"/>
        <v>1266.9359999999999</v>
      </c>
      <c r="H369" s="395">
        <f t="shared" si="93"/>
        <v>0.58499999999999996</v>
      </c>
      <c r="I369" s="395">
        <f t="shared" si="93"/>
        <v>1.5230000000000001</v>
      </c>
      <c r="J369" s="395">
        <f t="shared" si="93"/>
        <v>44.164999999999992</v>
      </c>
      <c r="K369" s="395">
        <f t="shared" si="93"/>
        <v>1.4289999999999998</v>
      </c>
      <c r="L369" s="395">
        <f t="shared" si="93"/>
        <v>3.6520000000000006</v>
      </c>
      <c r="M369" s="395">
        <f t="shared" si="93"/>
        <v>421.59800000000001</v>
      </c>
      <c r="N369" s="395">
        <f t="shared" si="93"/>
        <v>4.1999999999999996E-2</v>
      </c>
      <c r="O369" s="395">
        <f t="shared" si="93"/>
        <v>161.98099999999999</v>
      </c>
      <c r="P369" s="395">
        <f t="shared" si="93"/>
        <v>3.9E-2</v>
      </c>
      <c r="Q369" s="395">
        <f t="shared" si="93"/>
        <v>760.70600000000002</v>
      </c>
      <c r="R369" s="408">
        <f t="shared" si="93"/>
        <v>12.259</v>
      </c>
    </row>
    <row r="370" spans="1:18">
      <c r="A370" s="311"/>
      <c r="B370" s="397"/>
      <c r="C370" s="352"/>
      <c r="D370" s="352"/>
      <c r="E370" s="398"/>
      <c r="F370" s="398"/>
      <c r="G370" s="398"/>
      <c r="H370" s="398"/>
      <c r="I370" s="398"/>
      <c r="J370" s="398"/>
      <c r="K370" s="398"/>
      <c r="L370" s="398"/>
      <c r="M370" s="398"/>
      <c r="N370" s="398"/>
      <c r="O370" s="398"/>
      <c r="P370" s="398"/>
      <c r="Q370" s="398"/>
      <c r="R370" s="398"/>
    </row>
    <row r="371" spans="1:18">
      <c r="A371" s="311"/>
      <c r="B371" s="397"/>
      <c r="C371" s="352"/>
      <c r="D371" s="352"/>
      <c r="E371" s="398"/>
      <c r="F371" s="398"/>
      <c r="G371" s="398"/>
      <c r="H371" s="398"/>
      <c r="I371" s="398"/>
      <c r="J371" s="398"/>
      <c r="K371" s="398"/>
      <c r="L371" s="398"/>
      <c r="M371" s="398"/>
      <c r="N371" s="398"/>
      <c r="O371" s="398"/>
      <c r="P371" s="398"/>
      <c r="Q371" s="398"/>
      <c r="R371" s="398"/>
    </row>
    <row r="372" spans="1:18">
      <c r="A372" s="315"/>
      <c r="B372" s="316"/>
      <c r="C372" s="317"/>
      <c r="D372" s="317"/>
      <c r="E372" s="318"/>
      <c r="F372" s="318"/>
      <c r="G372" s="318"/>
      <c r="H372" s="318"/>
      <c r="I372" s="318"/>
      <c r="J372" s="318"/>
      <c r="K372" s="318"/>
      <c r="L372" s="318"/>
      <c r="M372" s="318"/>
      <c r="N372" s="318"/>
      <c r="O372" s="318"/>
      <c r="P372" s="318"/>
      <c r="Q372" s="318"/>
      <c r="R372" s="318"/>
    </row>
    <row r="373" spans="1:18" ht="15.75" thickBot="1">
      <c r="A373" s="775" t="s">
        <v>278</v>
      </c>
      <c r="B373" s="775"/>
      <c r="C373" s="775"/>
      <c r="D373" s="775"/>
      <c r="E373" s="775"/>
      <c r="F373" s="775"/>
      <c r="G373" s="775"/>
      <c r="H373" s="775"/>
      <c r="I373" s="775"/>
      <c r="J373" s="775"/>
      <c r="K373" s="775"/>
      <c r="L373" s="775"/>
      <c r="M373" s="775"/>
      <c r="N373" s="775"/>
      <c r="O373" s="775"/>
      <c r="P373" s="775"/>
      <c r="Q373" s="775"/>
      <c r="R373" s="775"/>
    </row>
    <row r="374" spans="1:18">
      <c r="A374" s="776" t="s">
        <v>279</v>
      </c>
      <c r="B374" s="769" t="s">
        <v>280</v>
      </c>
      <c r="C374" s="778" t="s">
        <v>266</v>
      </c>
      <c r="D374" s="744" t="s">
        <v>4</v>
      </c>
      <c r="E374" s="745"/>
      <c r="F374" s="746"/>
      <c r="G374" s="765" t="s">
        <v>5</v>
      </c>
      <c r="H374" s="744" t="s">
        <v>6</v>
      </c>
      <c r="I374" s="745"/>
      <c r="J374" s="745"/>
      <c r="K374" s="745"/>
      <c r="L374" s="746"/>
      <c r="M374" s="744" t="s">
        <v>7</v>
      </c>
      <c r="N374" s="745"/>
      <c r="O374" s="745"/>
      <c r="P374" s="745"/>
      <c r="Q374" s="745"/>
      <c r="R374" s="747"/>
    </row>
    <row r="375" spans="1:18" ht="29.25" thickBot="1">
      <c r="A375" s="777"/>
      <c r="B375" s="770"/>
      <c r="C375" s="779"/>
      <c r="D375" s="222" t="s">
        <v>8</v>
      </c>
      <c r="E375" s="222" t="s">
        <v>9</v>
      </c>
      <c r="F375" s="222" t="s">
        <v>10</v>
      </c>
      <c r="G375" s="766"/>
      <c r="H375" s="222" t="s">
        <v>11</v>
      </c>
      <c r="I375" s="222" t="s">
        <v>12</v>
      </c>
      <c r="J375" s="222" t="s">
        <v>13</v>
      </c>
      <c r="K375" s="222" t="s">
        <v>14</v>
      </c>
      <c r="L375" s="222" t="s">
        <v>15</v>
      </c>
      <c r="M375" s="222" t="s">
        <v>16</v>
      </c>
      <c r="N375" s="223" t="s">
        <v>17</v>
      </c>
      <c r="O375" s="223" t="s">
        <v>18</v>
      </c>
      <c r="P375" s="223" t="s">
        <v>19</v>
      </c>
      <c r="Q375" s="223" t="s">
        <v>20</v>
      </c>
      <c r="R375" s="224" t="s">
        <v>21</v>
      </c>
    </row>
    <row r="376" spans="1:18" ht="15.75" thickBot="1">
      <c r="A376" s="753" t="s">
        <v>22</v>
      </c>
      <c r="B376" s="754"/>
      <c r="C376" s="754"/>
      <c r="D376" s="754"/>
      <c r="E376" s="754"/>
      <c r="F376" s="754"/>
      <c r="G376" s="754"/>
      <c r="H376" s="754"/>
      <c r="I376" s="754"/>
      <c r="J376" s="754"/>
      <c r="K376" s="754"/>
      <c r="L376" s="754"/>
      <c r="M376" s="754"/>
      <c r="N376" s="754"/>
      <c r="O376" s="754"/>
      <c r="P376" s="754"/>
      <c r="Q376" s="754"/>
      <c r="R376" s="755"/>
    </row>
    <row r="377" spans="1:18" ht="28.5">
      <c r="A377" s="56">
        <v>67</v>
      </c>
      <c r="B377" s="213" t="s">
        <v>343</v>
      </c>
      <c r="C377" s="236" t="s">
        <v>24</v>
      </c>
      <c r="D377" s="236">
        <f>SUM(D378:D383)</f>
        <v>7.3079999999999998</v>
      </c>
      <c r="E377" s="236">
        <f t="shared" ref="E377:R377" si="94">SUM(E378:E383)</f>
        <v>9.94</v>
      </c>
      <c r="F377" s="236">
        <f t="shared" si="94"/>
        <v>25.478000000000002</v>
      </c>
      <c r="G377" s="236">
        <f t="shared" si="94"/>
        <v>224.06</v>
      </c>
      <c r="H377" s="250">
        <f t="shared" si="94"/>
        <v>0.151</v>
      </c>
      <c r="I377" s="250">
        <f t="shared" si="94"/>
        <v>0.255</v>
      </c>
      <c r="J377" s="236">
        <f t="shared" si="94"/>
        <v>1.95</v>
      </c>
      <c r="K377" s="236">
        <f t="shared" si="94"/>
        <v>6.0999999999999999E-2</v>
      </c>
      <c r="L377" s="236">
        <f t="shared" si="94"/>
        <v>0.38300000000000001</v>
      </c>
      <c r="M377" s="236">
        <f t="shared" si="94"/>
        <v>192.09200000000001</v>
      </c>
      <c r="N377" s="236">
        <f t="shared" si="94"/>
        <v>1.3999999999999999E-2</v>
      </c>
      <c r="O377" s="236">
        <f t="shared" si="94"/>
        <v>46.831000000000003</v>
      </c>
      <c r="P377" s="236">
        <f t="shared" si="94"/>
        <v>9.0000000000000011E-3</v>
      </c>
      <c r="Q377" s="236">
        <f t="shared" si="94"/>
        <v>202.48999999999998</v>
      </c>
      <c r="R377" s="448">
        <f t="shared" si="94"/>
        <v>0.84099999999999997</v>
      </c>
    </row>
    <row r="378" spans="1:18">
      <c r="A378" s="60"/>
      <c r="B378" s="64" t="s">
        <v>25</v>
      </c>
      <c r="C378" s="292" t="s">
        <v>26</v>
      </c>
      <c r="D378" s="61">
        <v>4.8000000000000001E-2</v>
      </c>
      <c r="E378" s="61">
        <v>4.3499999999999996</v>
      </c>
      <c r="F378" s="61">
        <v>7.8E-2</v>
      </c>
      <c r="G378" s="61">
        <v>39.72</v>
      </c>
      <c r="H378" s="61">
        <v>1E-3</v>
      </c>
      <c r="I378" s="61">
        <v>0.01</v>
      </c>
      <c r="J378" s="61">
        <v>0</v>
      </c>
      <c r="K378" s="61">
        <v>2.8000000000000001E-2</v>
      </c>
      <c r="L378" s="61">
        <v>6.3E-2</v>
      </c>
      <c r="M378" s="61">
        <v>1.512</v>
      </c>
      <c r="N378" s="220">
        <v>0</v>
      </c>
      <c r="O378" s="220">
        <v>3.1E-2</v>
      </c>
      <c r="P378" s="220">
        <v>0</v>
      </c>
      <c r="Q378" s="220">
        <v>1.89</v>
      </c>
      <c r="R378" s="221">
        <v>1.2999999999999999E-2</v>
      </c>
    </row>
    <row r="379" spans="1:18">
      <c r="A379" s="60"/>
      <c r="B379" s="64" t="s">
        <v>27</v>
      </c>
      <c r="C379" s="292" t="s">
        <v>28</v>
      </c>
      <c r="D379" s="239">
        <v>4.8</v>
      </c>
      <c r="E379" s="239">
        <v>4.3499999999999996</v>
      </c>
      <c r="F379" s="239">
        <v>7.05</v>
      </c>
      <c r="G379" s="239">
        <v>90</v>
      </c>
      <c r="H379" s="239">
        <v>0.06</v>
      </c>
      <c r="I379" s="239">
        <v>0.22500000000000001</v>
      </c>
      <c r="J379" s="239">
        <v>1.95</v>
      </c>
      <c r="K379" s="239">
        <v>3.3000000000000002E-2</v>
      </c>
      <c r="L379" s="239">
        <v>0</v>
      </c>
      <c r="M379" s="239">
        <v>180</v>
      </c>
      <c r="N379" s="240">
        <v>1.2999999999999999E-2</v>
      </c>
      <c r="O379" s="240">
        <v>21</v>
      </c>
      <c r="P379" s="240">
        <v>3.0000000000000001E-3</v>
      </c>
      <c r="Q379" s="240">
        <v>135</v>
      </c>
      <c r="R379" s="241">
        <v>0.09</v>
      </c>
    </row>
    <row r="380" spans="1:18">
      <c r="A380" s="60"/>
      <c r="B380" s="64" t="s">
        <v>29</v>
      </c>
      <c r="C380" s="292" t="s">
        <v>30</v>
      </c>
      <c r="D380" s="239">
        <v>0</v>
      </c>
      <c r="E380" s="239">
        <v>0</v>
      </c>
      <c r="F380" s="239">
        <v>0</v>
      </c>
      <c r="G380" s="239">
        <v>0</v>
      </c>
      <c r="H380" s="239">
        <v>0</v>
      </c>
      <c r="I380" s="239">
        <v>0</v>
      </c>
      <c r="J380" s="239">
        <v>0</v>
      </c>
      <c r="K380" s="239">
        <v>0</v>
      </c>
      <c r="L380" s="239">
        <v>0</v>
      </c>
      <c r="M380" s="239">
        <v>0</v>
      </c>
      <c r="N380" s="239">
        <v>0</v>
      </c>
      <c r="O380" s="239">
        <v>0</v>
      </c>
      <c r="P380" s="239">
        <v>0</v>
      </c>
      <c r="Q380" s="239">
        <v>0</v>
      </c>
      <c r="R380" s="241">
        <v>0</v>
      </c>
    </row>
    <row r="381" spans="1:18">
      <c r="A381" s="60"/>
      <c r="B381" s="64" t="s">
        <v>31</v>
      </c>
      <c r="C381" s="292" t="s">
        <v>32</v>
      </c>
      <c r="D381" s="239">
        <v>0</v>
      </c>
      <c r="E381" s="239">
        <v>0</v>
      </c>
      <c r="F381" s="239">
        <v>0</v>
      </c>
      <c r="G381" s="239">
        <v>0</v>
      </c>
      <c r="H381" s="239">
        <v>0</v>
      </c>
      <c r="I381" s="239">
        <v>0</v>
      </c>
      <c r="J381" s="239">
        <v>0</v>
      </c>
      <c r="K381" s="239">
        <v>0</v>
      </c>
      <c r="L381" s="239">
        <v>0</v>
      </c>
      <c r="M381" s="239">
        <v>0</v>
      </c>
      <c r="N381" s="239">
        <v>0</v>
      </c>
      <c r="O381" s="239">
        <v>0</v>
      </c>
      <c r="P381" s="239">
        <v>0</v>
      </c>
      <c r="Q381" s="239">
        <v>0</v>
      </c>
      <c r="R381" s="241">
        <v>0</v>
      </c>
    </row>
    <row r="382" spans="1:18">
      <c r="A382" s="60"/>
      <c r="B382" s="64" t="s">
        <v>33</v>
      </c>
      <c r="C382" s="292" t="s">
        <v>26</v>
      </c>
      <c r="D382" s="239">
        <v>0</v>
      </c>
      <c r="E382" s="239">
        <v>0</v>
      </c>
      <c r="F382" s="239">
        <v>5.99</v>
      </c>
      <c r="G382" s="239">
        <v>23.94</v>
      </c>
      <c r="H382" s="239">
        <v>0</v>
      </c>
      <c r="I382" s="239">
        <v>0</v>
      </c>
      <c r="J382" s="239">
        <v>0</v>
      </c>
      <c r="K382" s="239">
        <v>0</v>
      </c>
      <c r="L382" s="239">
        <v>0</v>
      </c>
      <c r="M382" s="239">
        <v>0.18</v>
      </c>
      <c r="N382" s="240">
        <v>0</v>
      </c>
      <c r="O382" s="240">
        <v>0</v>
      </c>
      <c r="P382" s="240">
        <v>0</v>
      </c>
      <c r="Q382" s="240">
        <v>0</v>
      </c>
      <c r="R382" s="241">
        <v>1.7999999999999999E-2</v>
      </c>
    </row>
    <row r="383" spans="1:18" ht="16.5" customHeight="1">
      <c r="A383" s="56"/>
      <c r="B383" s="64" t="s">
        <v>344</v>
      </c>
      <c r="C383" s="292" t="s">
        <v>168</v>
      </c>
      <c r="D383" s="239">
        <v>2.46</v>
      </c>
      <c r="E383" s="239">
        <v>1.24</v>
      </c>
      <c r="F383" s="239">
        <v>12.36</v>
      </c>
      <c r="G383" s="239">
        <v>70.400000000000006</v>
      </c>
      <c r="H383" s="252">
        <v>0.09</v>
      </c>
      <c r="I383" s="252">
        <v>0.02</v>
      </c>
      <c r="J383" s="239">
        <v>0</v>
      </c>
      <c r="K383" s="239">
        <v>0</v>
      </c>
      <c r="L383" s="239">
        <v>0.32</v>
      </c>
      <c r="M383" s="252">
        <v>10.4</v>
      </c>
      <c r="N383" s="253">
        <v>1E-3</v>
      </c>
      <c r="O383" s="253">
        <v>25.8</v>
      </c>
      <c r="P383" s="253">
        <v>6.0000000000000001E-3</v>
      </c>
      <c r="Q383" s="253">
        <v>65.599999999999994</v>
      </c>
      <c r="R383" s="254">
        <v>0.72</v>
      </c>
    </row>
    <row r="384" spans="1:18" ht="28.5">
      <c r="A384" s="234">
        <v>395</v>
      </c>
      <c r="B384" s="213" t="s">
        <v>169</v>
      </c>
      <c r="C384" s="232" t="s">
        <v>24</v>
      </c>
      <c r="D384" s="321">
        <f>SUM(D385:D388)</f>
        <v>3.59</v>
      </c>
      <c r="E384" s="321">
        <f t="shared" ref="E384:J384" si="95">SUM(E385:E388)</f>
        <v>3.43</v>
      </c>
      <c r="F384" s="321">
        <f t="shared" si="95"/>
        <v>16.830000000000002</v>
      </c>
      <c r="G384" s="321">
        <f t="shared" si="95"/>
        <v>111.79</v>
      </c>
      <c r="H384" s="321">
        <f t="shared" si="95"/>
        <v>0.02</v>
      </c>
      <c r="I384" s="321">
        <f t="shared" si="95"/>
        <v>7.4999999999999997E-2</v>
      </c>
      <c r="J384" s="321">
        <f t="shared" si="95"/>
        <v>0.6</v>
      </c>
      <c r="K384" s="321">
        <f>SUM(K385:K388)</f>
        <v>2.1999999999999999E-2</v>
      </c>
      <c r="L384" s="321">
        <f>SUM(L385:L388)</f>
        <v>0</v>
      </c>
      <c r="M384" s="321">
        <f t="shared" ref="M384" si="96">SUM(M385:M388)</f>
        <v>60.6</v>
      </c>
      <c r="N384" s="321">
        <f>SUM(N385:N388)</f>
        <v>8.9999999999999993E-3</v>
      </c>
      <c r="O384" s="321">
        <f>SUM(O385:O388)</f>
        <v>14</v>
      </c>
      <c r="P384" s="321">
        <f>SUM(P385:P388)</f>
        <v>0</v>
      </c>
      <c r="Q384" s="321">
        <f>SUM(Q385:Q388)</f>
        <v>30</v>
      </c>
      <c r="R384" s="322">
        <f t="shared" ref="R384" si="97">SUM(R385:R388)</f>
        <v>0.09</v>
      </c>
    </row>
    <row r="385" spans="1:18" ht="15.75">
      <c r="A385" s="234"/>
      <c r="B385" s="64" t="s">
        <v>38</v>
      </c>
      <c r="C385" s="194" t="s">
        <v>170</v>
      </c>
      <c r="D385" s="195">
        <v>0</v>
      </c>
      <c r="E385" s="195">
        <v>0</v>
      </c>
      <c r="F385" s="195">
        <v>0</v>
      </c>
      <c r="G385" s="195">
        <v>0</v>
      </c>
      <c r="H385" s="323">
        <v>0</v>
      </c>
      <c r="I385" s="323">
        <v>0</v>
      </c>
      <c r="J385" s="195">
        <v>0</v>
      </c>
      <c r="K385" s="195">
        <v>0</v>
      </c>
      <c r="L385" s="195">
        <v>0</v>
      </c>
      <c r="M385" s="323">
        <v>0</v>
      </c>
      <c r="N385" s="324">
        <v>0</v>
      </c>
      <c r="O385" s="324">
        <v>0</v>
      </c>
      <c r="P385" s="324">
        <v>0</v>
      </c>
      <c r="Q385" s="324">
        <v>0</v>
      </c>
      <c r="R385" s="325">
        <v>0</v>
      </c>
    </row>
    <row r="386" spans="1:18" ht="30">
      <c r="A386" s="234"/>
      <c r="B386" s="64" t="s">
        <v>42</v>
      </c>
      <c r="C386" s="194" t="s">
        <v>171</v>
      </c>
      <c r="D386" s="195">
        <v>3.5</v>
      </c>
      <c r="E386" s="195">
        <v>3</v>
      </c>
      <c r="F386" s="195">
        <v>4.7</v>
      </c>
      <c r="G386" s="195">
        <v>63</v>
      </c>
      <c r="H386" s="323">
        <v>0</v>
      </c>
      <c r="I386" s="323">
        <v>0</v>
      </c>
      <c r="J386" s="195">
        <v>0.6</v>
      </c>
      <c r="K386" s="195">
        <v>2.1999999999999999E-2</v>
      </c>
      <c r="L386" s="195">
        <v>0</v>
      </c>
      <c r="M386" s="323">
        <v>0</v>
      </c>
      <c r="N386" s="324">
        <v>8.9999999999999993E-3</v>
      </c>
      <c r="O386" s="324">
        <v>14</v>
      </c>
      <c r="P386" s="324">
        <v>0</v>
      </c>
      <c r="Q386" s="324">
        <v>30</v>
      </c>
      <c r="R386" s="325">
        <v>0</v>
      </c>
    </row>
    <row r="387" spans="1:18" ht="15.75">
      <c r="A387" s="234"/>
      <c r="B387" s="64" t="s">
        <v>44</v>
      </c>
      <c r="C387" s="194" t="s">
        <v>45</v>
      </c>
      <c r="D387" s="195">
        <v>0</v>
      </c>
      <c r="E387" s="195">
        <v>0</v>
      </c>
      <c r="F387" s="195">
        <v>11.1</v>
      </c>
      <c r="G387" s="195">
        <v>42.14</v>
      </c>
      <c r="H387" s="323">
        <v>0</v>
      </c>
      <c r="I387" s="323">
        <v>0</v>
      </c>
      <c r="J387" s="195">
        <v>0</v>
      </c>
      <c r="K387" s="195">
        <v>0</v>
      </c>
      <c r="L387" s="195">
        <v>0</v>
      </c>
      <c r="M387" s="323">
        <v>0.6</v>
      </c>
      <c r="N387" s="324">
        <v>0</v>
      </c>
      <c r="O387" s="324">
        <v>0</v>
      </c>
      <c r="P387" s="324">
        <v>0</v>
      </c>
      <c r="Q387" s="324">
        <v>0</v>
      </c>
      <c r="R387" s="325">
        <v>0.06</v>
      </c>
    </row>
    <row r="388" spans="1:18" ht="15.75">
      <c r="A388" s="234"/>
      <c r="B388" s="64" t="s">
        <v>172</v>
      </c>
      <c r="C388" s="194" t="s">
        <v>173</v>
      </c>
      <c r="D388" s="195">
        <v>0.09</v>
      </c>
      <c r="E388" s="195">
        <v>0.43</v>
      </c>
      <c r="F388" s="195">
        <v>1.03</v>
      </c>
      <c r="G388" s="195">
        <v>6.65</v>
      </c>
      <c r="H388" s="323">
        <v>0.02</v>
      </c>
      <c r="I388" s="323">
        <v>7.4999999999999997E-2</v>
      </c>
      <c r="J388" s="195">
        <v>0</v>
      </c>
      <c r="K388" s="195">
        <v>0</v>
      </c>
      <c r="L388" s="195">
        <v>0</v>
      </c>
      <c r="M388" s="323">
        <v>60</v>
      </c>
      <c r="N388" s="324">
        <v>0</v>
      </c>
      <c r="O388" s="324">
        <v>0</v>
      </c>
      <c r="P388" s="324">
        <v>0</v>
      </c>
      <c r="Q388" s="324">
        <v>0</v>
      </c>
      <c r="R388" s="325">
        <v>0.03</v>
      </c>
    </row>
    <row r="389" spans="1:18">
      <c r="A389" s="134">
        <v>2</v>
      </c>
      <c r="B389" s="625" t="s">
        <v>25</v>
      </c>
      <c r="C389" s="142" t="s">
        <v>46</v>
      </c>
      <c r="D389" s="236">
        <f t="shared" ref="D389:R389" si="98">SUM(D390)</f>
        <v>0.13</v>
      </c>
      <c r="E389" s="236">
        <f t="shared" si="98"/>
        <v>6.15</v>
      </c>
      <c r="F389" s="236">
        <f t="shared" si="98"/>
        <v>0.17</v>
      </c>
      <c r="G389" s="236">
        <f t="shared" si="98"/>
        <v>56.6</v>
      </c>
      <c r="H389" s="236">
        <f t="shared" si="98"/>
        <v>0</v>
      </c>
      <c r="I389" s="236">
        <f t="shared" si="98"/>
        <v>1.2E-2</v>
      </c>
      <c r="J389" s="236">
        <f t="shared" si="98"/>
        <v>0</v>
      </c>
      <c r="K389" s="236">
        <f t="shared" si="98"/>
        <v>4.4999999999999998E-2</v>
      </c>
      <c r="L389" s="236">
        <f t="shared" si="98"/>
        <v>0.1</v>
      </c>
      <c r="M389" s="236">
        <f t="shared" si="98"/>
        <v>2.4</v>
      </c>
      <c r="N389" s="236">
        <f t="shared" si="98"/>
        <v>0</v>
      </c>
      <c r="O389" s="236">
        <f t="shared" si="98"/>
        <v>0.05</v>
      </c>
      <c r="P389" s="236">
        <f t="shared" si="98"/>
        <v>0</v>
      </c>
      <c r="Q389" s="236">
        <f t="shared" si="98"/>
        <v>3</v>
      </c>
      <c r="R389" s="237">
        <f t="shared" si="98"/>
        <v>0.02</v>
      </c>
    </row>
    <row r="390" spans="1:18">
      <c r="A390" s="384"/>
      <c r="B390" s="626" t="s">
        <v>25</v>
      </c>
      <c r="C390" s="145" t="s">
        <v>35</v>
      </c>
      <c r="D390" s="239">
        <v>0.13</v>
      </c>
      <c r="E390" s="239">
        <v>6.15</v>
      </c>
      <c r="F390" s="239">
        <v>0.17</v>
      </c>
      <c r="G390" s="239">
        <v>56.6</v>
      </c>
      <c r="H390" s="239">
        <v>0</v>
      </c>
      <c r="I390" s="239">
        <v>1.2E-2</v>
      </c>
      <c r="J390" s="239">
        <v>0</v>
      </c>
      <c r="K390" s="239">
        <v>4.4999999999999998E-2</v>
      </c>
      <c r="L390" s="239">
        <v>0.1</v>
      </c>
      <c r="M390" s="239">
        <v>2.4</v>
      </c>
      <c r="N390" s="240">
        <v>0</v>
      </c>
      <c r="O390" s="240">
        <v>0.05</v>
      </c>
      <c r="P390" s="240">
        <v>0</v>
      </c>
      <c r="Q390" s="240">
        <v>3</v>
      </c>
      <c r="R390" s="241">
        <v>0.02</v>
      </c>
    </row>
    <row r="391" spans="1:18">
      <c r="A391" s="204">
        <v>10</v>
      </c>
      <c r="B391" s="57" t="s">
        <v>48</v>
      </c>
      <c r="C391" s="242">
        <v>40</v>
      </c>
      <c r="D391" s="243">
        <f>SUM(D392)</f>
        <v>3.16</v>
      </c>
      <c r="E391" s="243">
        <f t="shared" ref="E391:I391" si="99">SUM(E392)</f>
        <v>0.4</v>
      </c>
      <c r="F391" s="243">
        <f t="shared" si="99"/>
        <v>19.32</v>
      </c>
      <c r="G391" s="243">
        <f t="shared" si="99"/>
        <v>94</v>
      </c>
      <c r="H391" s="243">
        <f t="shared" si="99"/>
        <v>6.4000000000000001E-2</v>
      </c>
      <c r="I391" s="243">
        <f t="shared" si="99"/>
        <v>2.4E-2</v>
      </c>
      <c r="J391" s="243">
        <f>SUM(J392)</f>
        <v>0</v>
      </c>
      <c r="K391" s="243">
        <f t="shared" ref="K391:Q391" si="100">SUM(K392)</f>
        <v>0</v>
      </c>
      <c r="L391" s="243">
        <f t="shared" si="100"/>
        <v>0.52</v>
      </c>
      <c r="M391" s="243">
        <f t="shared" si="100"/>
        <v>9.1999999999999993</v>
      </c>
      <c r="N391" s="243">
        <f t="shared" si="100"/>
        <v>1E-3</v>
      </c>
      <c r="O391" s="243">
        <f t="shared" si="100"/>
        <v>13.2</v>
      </c>
      <c r="P391" s="243">
        <f t="shared" si="100"/>
        <v>2E-3</v>
      </c>
      <c r="Q391" s="243">
        <f t="shared" si="100"/>
        <v>34.799999999999997</v>
      </c>
      <c r="R391" s="244">
        <f>SUM(R392)</f>
        <v>0.8</v>
      </c>
    </row>
    <row r="392" spans="1:18">
      <c r="A392" s="245"/>
      <c r="B392" s="627" t="s">
        <v>48</v>
      </c>
      <c r="C392" s="99" t="s">
        <v>49</v>
      </c>
      <c r="D392" s="246">
        <v>3.16</v>
      </c>
      <c r="E392" s="246">
        <v>0.4</v>
      </c>
      <c r="F392" s="246">
        <v>19.32</v>
      </c>
      <c r="G392" s="246">
        <v>94</v>
      </c>
      <c r="H392" s="246">
        <v>6.4000000000000001E-2</v>
      </c>
      <c r="I392" s="246">
        <v>2.4E-2</v>
      </c>
      <c r="J392" s="246">
        <v>0</v>
      </c>
      <c r="K392" s="246">
        <v>0</v>
      </c>
      <c r="L392" s="246">
        <v>0.52</v>
      </c>
      <c r="M392" s="246">
        <v>9.1999999999999993</v>
      </c>
      <c r="N392" s="247">
        <v>1E-3</v>
      </c>
      <c r="O392" s="247">
        <v>13.2</v>
      </c>
      <c r="P392" s="247">
        <v>2E-3</v>
      </c>
      <c r="Q392" s="247">
        <v>34.799999999999997</v>
      </c>
      <c r="R392" s="248">
        <v>0.8</v>
      </c>
    </row>
    <row r="393" spans="1:18">
      <c r="A393" s="249">
        <v>140</v>
      </c>
      <c r="B393" s="625" t="s">
        <v>50</v>
      </c>
      <c r="C393" s="142" t="s">
        <v>51</v>
      </c>
      <c r="D393" s="236">
        <f t="shared" ref="D393:R393" si="101">SUM(D394)</f>
        <v>12.7</v>
      </c>
      <c r="E393" s="236">
        <f t="shared" si="101"/>
        <v>11.5</v>
      </c>
      <c r="F393" s="236">
        <f t="shared" si="101"/>
        <v>0.7</v>
      </c>
      <c r="G393" s="236">
        <f t="shared" si="101"/>
        <v>157</v>
      </c>
      <c r="H393" s="250">
        <f t="shared" si="101"/>
        <v>7.0000000000000007E-2</v>
      </c>
      <c r="I393" s="250">
        <f t="shared" si="101"/>
        <v>0.44</v>
      </c>
      <c r="J393" s="236">
        <f t="shared" si="101"/>
        <v>0</v>
      </c>
      <c r="K393" s="236">
        <f t="shared" si="101"/>
        <v>5.0000000000000001E-3</v>
      </c>
      <c r="L393" s="236">
        <f t="shared" si="101"/>
        <v>0.2</v>
      </c>
      <c r="M393" s="236">
        <f t="shared" si="101"/>
        <v>55</v>
      </c>
      <c r="N393" s="236">
        <f t="shared" si="101"/>
        <v>2E-3</v>
      </c>
      <c r="O393" s="236">
        <f t="shared" si="101"/>
        <v>9</v>
      </c>
      <c r="P393" s="236">
        <f t="shared" si="101"/>
        <v>0</v>
      </c>
      <c r="Q393" s="236">
        <f t="shared" si="101"/>
        <v>11</v>
      </c>
      <c r="R393" s="448">
        <f t="shared" si="101"/>
        <v>2.5</v>
      </c>
    </row>
    <row r="394" spans="1:18" ht="15.75" thickBot="1">
      <c r="A394" s="249"/>
      <c r="B394" s="626" t="s">
        <v>93</v>
      </c>
      <c r="C394" s="251" t="s">
        <v>328</v>
      </c>
      <c r="D394" s="239">
        <v>12.7</v>
      </c>
      <c r="E394" s="239">
        <v>11.5</v>
      </c>
      <c r="F394" s="239">
        <v>0.7</v>
      </c>
      <c r="G394" s="239">
        <v>157</v>
      </c>
      <c r="H394" s="252">
        <v>7.0000000000000007E-2</v>
      </c>
      <c r="I394" s="252">
        <v>0.44</v>
      </c>
      <c r="J394" s="239">
        <v>0</v>
      </c>
      <c r="K394" s="239">
        <v>5.0000000000000001E-3</v>
      </c>
      <c r="L394" s="239">
        <v>0.2</v>
      </c>
      <c r="M394" s="252">
        <v>55</v>
      </c>
      <c r="N394" s="253">
        <v>2E-3</v>
      </c>
      <c r="O394" s="253">
        <v>9</v>
      </c>
      <c r="P394" s="253">
        <v>0</v>
      </c>
      <c r="Q394" s="253">
        <v>11</v>
      </c>
      <c r="R394" s="254">
        <v>2.5</v>
      </c>
    </row>
    <row r="395" spans="1:18" ht="16.5" thickBot="1">
      <c r="A395" s="741" t="s">
        <v>98</v>
      </c>
      <c r="B395" s="742"/>
      <c r="C395" s="733">
        <v>550</v>
      </c>
      <c r="D395" s="378">
        <f>SUM(,D377,D384,D389,D391,D393,)</f>
        <v>26.887999999999998</v>
      </c>
      <c r="E395" s="378">
        <f t="shared" ref="E395:R395" si="102">SUM(,E377,E384,E389,E391,E393,)</f>
        <v>31.419999999999998</v>
      </c>
      <c r="F395" s="378">
        <f t="shared" si="102"/>
        <v>62.498000000000012</v>
      </c>
      <c r="G395" s="378">
        <f t="shared" si="102"/>
        <v>643.45000000000005</v>
      </c>
      <c r="H395" s="378">
        <f t="shared" si="102"/>
        <v>0.30499999999999999</v>
      </c>
      <c r="I395" s="378">
        <f t="shared" si="102"/>
        <v>0.80600000000000005</v>
      </c>
      <c r="J395" s="378">
        <f t="shared" si="102"/>
        <v>2.5499999999999998</v>
      </c>
      <c r="K395" s="378">
        <f t="shared" si="102"/>
        <v>0.13300000000000001</v>
      </c>
      <c r="L395" s="378">
        <f t="shared" si="102"/>
        <v>1.2030000000000001</v>
      </c>
      <c r="M395" s="378">
        <f t="shared" si="102"/>
        <v>319.29200000000003</v>
      </c>
      <c r="N395" s="378">
        <f t="shared" si="102"/>
        <v>2.6000000000000002E-2</v>
      </c>
      <c r="O395" s="378">
        <f t="shared" si="102"/>
        <v>83.081000000000003</v>
      </c>
      <c r="P395" s="378">
        <f t="shared" si="102"/>
        <v>1.1000000000000001E-2</v>
      </c>
      <c r="Q395" s="378">
        <f t="shared" si="102"/>
        <v>281.28999999999996</v>
      </c>
      <c r="R395" s="378">
        <f t="shared" si="102"/>
        <v>4.2509999999999994</v>
      </c>
    </row>
    <row r="396" spans="1:18" ht="15.75" thickBot="1">
      <c r="A396" s="753" t="s">
        <v>55</v>
      </c>
      <c r="B396" s="754"/>
      <c r="C396" s="754"/>
      <c r="D396" s="754"/>
      <c r="E396" s="754"/>
      <c r="F396" s="754"/>
      <c r="G396" s="754"/>
      <c r="H396" s="754"/>
      <c r="I396" s="754"/>
      <c r="J396" s="754"/>
      <c r="K396" s="754"/>
      <c r="L396" s="754"/>
      <c r="M396" s="754"/>
      <c r="N396" s="754"/>
      <c r="O396" s="754"/>
      <c r="P396" s="754"/>
      <c r="Q396" s="754"/>
      <c r="R396" s="755"/>
    </row>
    <row r="397" spans="1:18" ht="28.5">
      <c r="A397" s="449">
        <v>22</v>
      </c>
      <c r="B397" s="638" t="s">
        <v>329</v>
      </c>
      <c r="C397" s="450">
        <v>60</v>
      </c>
      <c r="D397" s="451">
        <f>SUM(D398:D402)</f>
        <v>0.82000000000000006</v>
      </c>
      <c r="E397" s="451">
        <f>SUM(E398:E402)</f>
        <v>3.13</v>
      </c>
      <c r="F397" s="451">
        <f>SUM(F398:F402)</f>
        <v>5.1499999999999995</v>
      </c>
      <c r="G397" s="451">
        <f>SUM(G398:G402)</f>
        <v>52.59</v>
      </c>
      <c r="H397" s="451">
        <f t="shared" ref="H397:R397" si="103">SUM(H398:H402)</f>
        <v>3.7000000000000005E-2</v>
      </c>
      <c r="I397" s="451">
        <f t="shared" si="103"/>
        <v>0.17700000000000002</v>
      </c>
      <c r="J397" s="451">
        <f t="shared" si="103"/>
        <v>5.8079999999999998</v>
      </c>
      <c r="K397" s="451">
        <f t="shared" si="103"/>
        <v>0.24099999999999999</v>
      </c>
      <c r="L397" s="451">
        <f t="shared" si="103"/>
        <v>0.35000000000000003</v>
      </c>
      <c r="M397" s="451">
        <f t="shared" si="103"/>
        <v>13.95</v>
      </c>
      <c r="N397" s="451">
        <f t="shared" si="103"/>
        <v>0</v>
      </c>
      <c r="O397" s="451">
        <f t="shared" si="103"/>
        <v>11.82</v>
      </c>
      <c r="P397" s="451">
        <f t="shared" si="103"/>
        <v>0</v>
      </c>
      <c r="Q397" s="451">
        <f t="shared" si="103"/>
        <v>21.78</v>
      </c>
      <c r="R397" s="452">
        <f t="shared" si="103"/>
        <v>0.53999999999999992</v>
      </c>
    </row>
    <row r="398" spans="1:18">
      <c r="A398" s="60"/>
      <c r="B398" s="61" t="s">
        <v>67</v>
      </c>
      <c r="C398" s="453" t="s">
        <v>409</v>
      </c>
      <c r="D398" s="353">
        <v>0.48</v>
      </c>
      <c r="E398" s="353">
        <v>0.1</v>
      </c>
      <c r="F398" s="353">
        <v>3.91</v>
      </c>
      <c r="G398" s="353">
        <v>18.48</v>
      </c>
      <c r="H398" s="353">
        <v>2.9000000000000001E-2</v>
      </c>
      <c r="I398" s="353">
        <v>0.16800000000000001</v>
      </c>
      <c r="J398" s="353">
        <v>4.8</v>
      </c>
      <c r="K398" s="422">
        <v>0</v>
      </c>
      <c r="L398" s="422">
        <v>2E-3</v>
      </c>
      <c r="M398" s="422">
        <v>2.4</v>
      </c>
      <c r="N398" s="422">
        <v>0</v>
      </c>
      <c r="O398" s="422">
        <v>4.8</v>
      </c>
      <c r="P398" s="422">
        <v>0</v>
      </c>
      <c r="Q398" s="422">
        <v>9.6</v>
      </c>
      <c r="R398" s="371">
        <v>0.216</v>
      </c>
    </row>
    <row r="399" spans="1:18">
      <c r="A399" s="60"/>
      <c r="B399" s="61" t="s">
        <v>140</v>
      </c>
      <c r="C399" s="453" t="s">
        <v>410</v>
      </c>
      <c r="D399" s="353">
        <v>0.04</v>
      </c>
      <c r="E399" s="353">
        <v>0</v>
      </c>
      <c r="F399" s="353">
        <v>0.1</v>
      </c>
      <c r="G399" s="353">
        <v>0.6</v>
      </c>
      <c r="H399" s="353">
        <v>1E-3</v>
      </c>
      <c r="I399" s="353">
        <v>1E-3</v>
      </c>
      <c r="J399" s="353">
        <v>0.3</v>
      </c>
      <c r="K399" s="422">
        <v>0</v>
      </c>
      <c r="L399" s="422">
        <v>6.0000000000000001E-3</v>
      </c>
      <c r="M399" s="422">
        <v>0.93</v>
      </c>
      <c r="N399" s="422">
        <v>0</v>
      </c>
      <c r="O399" s="422">
        <v>0.42</v>
      </c>
      <c r="P399" s="422">
        <v>0</v>
      </c>
      <c r="Q399" s="422">
        <v>1.74</v>
      </c>
      <c r="R399" s="371">
        <v>2.4E-2</v>
      </c>
    </row>
    <row r="400" spans="1:18">
      <c r="A400" s="60"/>
      <c r="B400" s="61" t="s">
        <v>332</v>
      </c>
      <c r="C400" s="453" t="s">
        <v>411</v>
      </c>
      <c r="D400" s="353">
        <v>0.14000000000000001</v>
      </c>
      <c r="E400" s="353">
        <v>0.02</v>
      </c>
      <c r="F400" s="353">
        <v>0.31</v>
      </c>
      <c r="G400" s="353">
        <v>2.34</v>
      </c>
      <c r="H400" s="353">
        <v>0</v>
      </c>
      <c r="I400" s="353">
        <v>0</v>
      </c>
      <c r="J400" s="353">
        <v>0</v>
      </c>
      <c r="K400" s="422">
        <v>1E-3</v>
      </c>
      <c r="L400" s="422">
        <v>1.7999999999999999E-2</v>
      </c>
      <c r="M400" s="422">
        <v>4.5</v>
      </c>
      <c r="N400" s="422">
        <v>0</v>
      </c>
      <c r="O400" s="422">
        <v>2.52</v>
      </c>
      <c r="P400" s="422">
        <v>0</v>
      </c>
      <c r="Q400" s="422">
        <v>4.32</v>
      </c>
      <c r="R400" s="371">
        <v>0.216</v>
      </c>
    </row>
    <row r="401" spans="1:18">
      <c r="A401" s="60"/>
      <c r="B401" s="61" t="s">
        <v>57</v>
      </c>
      <c r="C401" s="453" t="s">
        <v>149</v>
      </c>
      <c r="D401" s="353">
        <v>0</v>
      </c>
      <c r="E401" s="353">
        <v>3</v>
      </c>
      <c r="F401" s="353">
        <v>0</v>
      </c>
      <c r="G401" s="353">
        <v>26.97</v>
      </c>
      <c r="H401" s="353">
        <v>0</v>
      </c>
      <c r="I401" s="353">
        <v>0</v>
      </c>
      <c r="J401" s="353">
        <v>0</v>
      </c>
      <c r="K401" s="422">
        <v>0</v>
      </c>
      <c r="L401" s="422">
        <v>0.27600000000000002</v>
      </c>
      <c r="M401" s="422">
        <v>0</v>
      </c>
      <c r="N401" s="422">
        <v>0</v>
      </c>
      <c r="O401" s="422">
        <v>0</v>
      </c>
      <c r="P401" s="422">
        <v>0</v>
      </c>
      <c r="Q401" s="422">
        <v>0</v>
      </c>
      <c r="R401" s="371">
        <v>0</v>
      </c>
    </row>
    <row r="402" spans="1:18">
      <c r="A402" s="60"/>
      <c r="B402" s="61" t="s">
        <v>131</v>
      </c>
      <c r="C402" s="453" t="s">
        <v>379</v>
      </c>
      <c r="D402" s="353">
        <v>0.16</v>
      </c>
      <c r="E402" s="353">
        <v>0.01</v>
      </c>
      <c r="F402" s="353">
        <v>0.83</v>
      </c>
      <c r="G402" s="353">
        <v>4.2</v>
      </c>
      <c r="H402" s="353">
        <v>7.0000000000000001E-3</v>
      </c>
      <c r="I402" s="353">
        <v>8.0000000000000002E-3</v>
      </c>
      <c r="J402" s="353">
        <v>0.70799999999999996</v>
      </c>
      <c r="K402" s="422">
        <v>0.24</v>
      </c>
      <c r="L402" s="422">
        <v>4.8000000000000001E-2</v>
      </c>
      <c r="M402" s="422">
        <v>6.12</v>
      </c>
      <c r="N402" s="422">
        <v>0</v>
      </c>
      <c r="O402" s="422">
        <v>4.08</v>
      </c>
      <c r="P402" s="422">
        <v>0</v>
      </c>
      <c r="Q402" s="422">
        <v>6.12</v>
      </c>
      <c r="R402" s="371">
        <v>8.4000000000000005E-2</v>
      </c>
    </row>
    <row r="403" spans="1:18" ht="28.5">
      <c r="A403" s="56">
        <v>28</v>
      </c>
      <c r="B403" s="213" t="s">
        <v>127</v>
      </c>
      <c r="C403" s="291">
        <v>200</v>
      </c>
      <c r="D403" s="236">
        <f t="shared" ref="D403:R403" si="104">SUM(D404:D412)</f>
        <v>6.468</v>
      </c>
      <c r="E403" s="236">
        <f t="shared" si="104"/>
        <v>1.1660000000000001</v>
      </c>
      <c r="F403" s="236">
        <f t="shared" si="104"/>
        <v>11.830000000000002</v>
      </c>
      <c r="G403" s="236">
        <f t="shared" si="104"/>
        <v>115.35</v>
      </c>
      <c r="H403" s="236">
        <f t="shared" si="104"/>
        <v>0.129</v>
      </c>
      <c r="I403" s="236">
        <f t="shared" si="104"/>
        <v>0.38900000000000001</v>
      </c>
      <c r="J403" s="236">
        <f t="shared" si="104"/>
        <v>21.720000000000002</v>
      </c>
      <c r="K403" s="236">
        <f t="shared" si="104"/>
        <v>0.19800000000000001</v>
      </c>
      <c r="L403" s="236">
        <f t="shared" si="104"/>
        <v>0.17200000000000001</v>
      </c>
      <c r="M403" s="236">
        <f t="shared" si="104"/>
        <v>54.207999999999998</v>
      </c>
      <c r="N403" s="236">
        <f t="shared" si="104"/>
        <v>4.0000000000000001E-3</v>
      </c>
      <c r="O403" s="236">
        <f t="shared" si="104"/>
        <v>31.572000000000003</v>
      </c>
      <c r="P403" s="236">
        <f t="shared" si="104"/>
        <v>5.1219999999999999</v>
      </c>
      <c r="Q403" s="236">
        <f t="shared" si="104"/>
        <v>119.274</v>
      </c>
      <c r="R403" s="237">
        <f t="shared" si="104"/>
        <v>1.321</v>
      </c>
    </row>
    <row r="404" spans="1:18">
      <c r="A404" s="56"/>
      <c r="B404" s="64" t="s">
        <v>121</v>
      </c>
      <c r="C404" s="292" t="s">
        <v>128</v>
      </c>
      <c r="D404" s="239">
        <v>0.57999999999999996</v>
      </c>
      <c r="E404" s="239">
        <v>0.03</v>
      </c>
      <c r="F404" s="239">
        <v>1.5</v>
      </c>
      <c r="G404" s="239">
        <v>12.96</v>
      </c>
      <c r="H404" s="239">
        <v>8.9999999999999993E-3</v>
      </c>
      <c r="I404" s="239">
        <v>1.2999999999999999E-2</v>
      </c>
      <c r="J404" s="239">
        <v>14.4</v>
      </c>
      <c r="K404" s="239">
        <v>1E-3</v>
      </c>
      <c r="L404" s="239">
        <v>3.2000000000000001E-2</v>
      </c>
      <c r="M404" s="239">
        <v>15.36</v>
      </c>
      <c r="N404" s="240">
        <v>1E-3</v>
      </c>
      <c r="O404" s="240">
        <v>0</v>
      </c>
      <c r="P404" s="240">
        <v>5.12</v>
      </c>
      <c r="Q404" s="240">
        <v>9.92</v>
      </c>
      <c r="R404" s="241">
        <v>0.192</v>
      </c>
    </row>
    <row r="405" spans="1:18">
      <c r="A405" s="56"/>
      <c r="B405" s="64" t="s">
        <v>67</v>
      </c>
      <c r="C405" s="292" t="s">
        <v>129</v>
      </c>
      <c r="D405" s="239">
        <v>0.39</v>
      </c>
      <c r="E405" s="239">
        <v>0.08</v>
      </c>
      <c r="F405" s="239">
        <v>3.19</v>
      </c>
      <c r="G405" s="239">
        <v>19.09</v>
      </c>
      <c r="H405" s="239">
        <v>2.3E-2</v>
      </c>
      <c r="I405" s="239">
        <v>0.13400000000000001</v>
      </c>
      <c r="J405" s="239">
        <v>3.92</v>
      </c>
      <c r="K405" s="239">
        <v>0</v>
      </c>
      <c r="L405" s="239">
        <v>0.02</v>
      </c>
      <c r="M405" s="239">
        <v>1.96</v>
      </c>
      <c r="N405" s="240">
        <v>1E-3</v>
      </c>
      <c r="O405" s="240">
        <v>4.5</v>
      </c>
      <c r="P405" s="240">
        <v>0</v>
      </c>
      <c r="Q405" s="240">
        <v>11.37</v>
      </c>
      <c r="R405" s="241">
        <v>0.17399999999999999</v>
      </c>
    </row>
    <row r="406" spans="1:18">
      <c r="A406" s="56"/>
      <c r="B406" s="64" t="s">
        <v>59</v>
      </c>
      <c r="C406" s="292" t="s">
        <v>130</v>
      </c>
      <c r="D406" s="239">
        <v>0.34</v>
      </c>
      <c r="E406" s="239">
        <v>0.02</v>
      </c>
      <c r="F406" s="239">
        <v>1.97</v>
      </c>
      <c r="G406" s="239">
        <v>13.41</v>
      </c>
      <c r="H406" s="239">
        <v>7.0000000000000001E-3</v>
      </c>
      <c r="I406" s="239">
        <v>7.0000000000000001E-3</v>
      </c>
      <c r="J406" s="239">
        <v>2.2400000000000002</v>
      </c>
      <c r="K406" s="239">
        <v>0</v>
      </c>
      <c r="L406" s="239">
        <v>2.1999999999999999E-2</v>
      </c>
      <c r="M406" s="239">
        <v>3.5840000000000001</v>
      </c>
      <c r="N406" s="240">
        <v>1E-3</v>
      </c>
      <c r="O406" s="240">
        <v>4.9279999999999999</v>
      </c>
      <c r="P406" s="240">
        <v>0</v>
      </c>
      <c r="Q406" s="240">
        <v>9.6319999999999997</v>
      </c>
      <c r="R406" s="241">
        <v>0.17899999999999999</v>
      </c>
    </row>
    <row r="407" spans="1:18">
      <c r="A407" s="56"/>
      <c r="B407" s="64" t="s">
        <v>131</v>
      </c>
      <c r="C407" s="292" t="s">
        <v>132</v>
      </c>
      <c r="D407" s="239">
        <v>0.12</v>
      </c>
      <c r="E407" s="239">
        <v>0.01</v>
      </c>
      <c r="F407" s="239">
        <v>0.66</v>
      </c>
      <c r="G407" s="239">
        <v>7.36</v>
      </c>
      <c r="H407" s="239">
        <v>6.0000000000000001E-3</v>
      </c>
      <c r="I407" s="239">
        <v>7.0000000000000001E-3</v>
      </c>
      <c r="J407" s="239">
        <v>0.48</v>
      </c>
      <c r="K407" s="239">
        <v>0.192</v>
      </c>
      <c r="L407" s="239">
        <v>3.7999999999999999E-2</v>
      </c>
      <c r="M407" s="239">
        <v>4.8959999999999999</v>
      </c>
      <c r="N407" s="240">
        <v>0</v>
      </c>
      <c r="O407" s="240">
        <v>3.6480000000000001</v>
      </c>
      <c r="P407" s="240">
        <v>0</v>
      </c>
      <c r="Q407" s="240">
        <v>5.28</v>
      </c>
      <c r="R407" s="241">
        <v>6.7000000000000004E-2</v>
      </c>
    </row>
    <row r="408" spans="1:18">
      <c r="A408" s="56"/>
      <c r="B408" s="64" t="s">
        <v>69</v>
      </c>
      <c r="C408" s="292" t="s">
        <v>133</v>
      </c>
      <c r="D408" s="239">
        <v>0.09</v>
      </c>
      <c r="E408" s="239">
        <v>0.01</v>
      </c>
      <c r="F408" s="239">
        <v>0.52</v>
      </c>
      <c r="G408" s="239">
        <v>6.62</v>
      </c>
      <c r="H408" s="239">
        <v>3.0000000000000001E-3</v>
      </c>
      <c r="I408" s="239">
        <v>2E-3</v>
      </c>
      <c r="J408" s="239">
        <v>0.64</v>
      </c>
      <c r="K408" s="239">
        <v>0</v>
      </c>
      <c r="L408" s="239">
        <v>1.2E-2</v>
      </c>
      <c r="M408" s="239">
        <v>1.984</v>
      </c>
      <c r="N408" s="240">
        <v>0</v>
      </c>
      <c r="O408" s="240">
        <v>0.89600000000000002</v>
      </c>
      <c r="P408" s="240">
        <v>0</v>
      </c>
      <c r="Q408" s="240">
        <v>3.7120000000000002</v>
      </c>
      <c r="R408" s="241">
        <v>5.0999999999999997E-2</v>
      </c>
    </row>
    <row r="409" spans="1:18">
      <c r="A409" s="56"/>
      <c r="B409" s="64" t="s">
        <v>134</v>
      </c>
      <c r="C409" s="292" t="s">
        <v>90</v>
      </c>
      <c r="D409" s="239">
        <v>0.22</v>
      </c>
      <c r="E409" s="239">
        <v>0.8</v>
      </c>
      <c r="F409" s="239">
        <v>0.31</v>
      </c>
      <c r="G409" s="239">
        <v>13.52</v>
      </c>
      <c r="H409" s="239">
        <v>2E-3</v>
      </c>
      <c r="I409" s="239">
        <v>8.0000000000000002E-3</v>
      </c>
      <c r="J409" s="239">
        <v>0.04</v>
      </c>
      <c r="K409" s="239">
        <v>5.0000000000000001E-3</v>
      </c>
      <c r="L409" s="239">
        <v>2.4E-2</v>
      </c>
      <c r="M409" s="239">
        <v>7.2</v>
      </c>
      <c r="N409" s="240">
        <v>1E-3</v>
      </c>
      <c r="O409" s="240">
        <v>0.8</v>
      </c>
      <c r="P409" s="240">
        <v>0</v>
      </c>
      <c r="Q409" s="240">
        <v>4.96</v>
      </c>
      <c r="R409" s="241">
        <v>8.0000000000000002E-3</v>
      </c>
    </row>
    <row r="410" spans="1:18">
      <c r="A410" s="56"/>
      <c r="B410" s="64" t="s">
        <v>31</v>
      </c>
      <c r="C410" s="292" t="s">
        <v>135</v>
      </c>
      <c r="D410" s="239">
        <v>0</v>
      </c>
      <c r="E410" s="239">
        <v>0</v>
      </c>
      <c r="F410" s="239">
        <v>0</v>
      </c>
      <c r="G410" s="239">
        <v>0</v>
      </c>
      <c r="H410" s="239">
        <v>0</v>
      </c>
      <c r="I410" s="239">
        <v>0</v>
      </c>
      <c r="J410" s="239">
        <v>0</v>
      </c>
      <c r="K410" s="239">
        <v>0</v>
      </c>
      <c r="L410" s="239">
        <v>0</v>
      </c>
      <c r="M410" s="239">
        <v>0</v>
      </c>
      <c r="N410" s="239">
        <v>0</v>
      </c>
      <c r="O410" s="239">
        <v>0</v>
      </c>
      <c r="P410" s="239">
        <v>0</v>
      </c>
      <c r="Q410" s="239">
        <v>0</v>
      </c>
      <c r="R410" s="241">
        <v>0</v>
      </c>
    </row>
    <row r="411" spans="1:18">
      <c r="A411" s="56"/>
      <c r="B411" s="64" t="s">
        <v>33</v>
      </c>
      <c r="C411" s="292" t="s">
        <v>136</v>
      </c>
      <c r="D411" s="239">
        <v>0</v>
      </c>
      <c r="E411" s="239">
        <v>0</v>
      </c>
      <c r="F411" s="239">
        <v>0.8</v>
      </c>
      <c r="G411" s="239">
        <v>7.19</v>
      </c>
      <c r="H411" s="239">
        <v>0</v>
      </c>
      <c r="I411" s="239">
        <v>0</v>
      </c>
      <c r="J411" s="239">
        <v>0</v>
      </c>
      <c r="K411" s="239">
        <v>0</v>
      </c>
      <c r="L411" s="239">
        <v>0</v>
      </c>
      <c r="M411" s="239">
        <v>2.4E-2</v>
      </c>
      <c r="N411" s="240">
        <v>0</v>
      </c>
      <c r="O411" s="240">
        <v>0</v>
      </c>
      <c r="P411" s="240">
        <v>0</v>
      </c>
      <c r="Q411" s="240">
        <v>0</v>
      </c>
      <c r="R411" s="241">
        <v>2E-3</v>
      </c>
    </row>
    <row r="412" spans="1:18">
      <c r="A412" s="56"/>
      <c r="B412" s="64" t="s">
        <v>73</v>
      </c>
      <c r="C412" s="65" t="s">
        <v>74</v>
      </c>
      <c r="D412" s="229">
        <v>4.7279999999999998</v>
      </c>
      <c r="E412" s="229">
        <v>0.216</v>
      </c>
      <c r="F412" s="229">
        <v>2.88</v>
      </c>
      <c r="G412" s="229">
        <v>35.200000000000003</v>
      </c>
      <c r="H412" s="229">
        <v>7.9000000000000001E-2</v>
      </c>
      <c r="I412" s="229">
        <v>0.218</v>
      </c>
      <c r="J412" s="229">
        <v>0</v>
      </c>
      <c r="K412" s="229">
        <v>0</v>
      </c>
      <c r="L412" s="229">
        <v>2.4E-2</v>
      </c>
      <c r="M412" s="229">
        <v>19.2</v>
      </c>
      <c r="N412" s="230">
        <v>0</v>
      </c>
      <c r="O412" s="230">
        <v>16.8</v>
      </c>
      <c r="P412" s="230">
        <v>2E-3</v>
      </c>
      <c r="Q412" s="230">
        <v>74.400000000000006</v>
      </c>
      <c r="R412" s="231">
        <v>0.64800000000000002</v>
      </c>
    </row>
    <row r="413" spans="1:18" ht="15.75">
      <c r="A413" s="234">
        <v>347</v>
      </c>
      <c r="B413" s="213" t="s">
        <v>335</v>
      </c>
      <c r="C413" s="232">
        <v>90</v>
      </c>
      <c r="D413" s="588">
        <f>SUM(D414:D418)</f>
        <v>14.534999999999998</v>
      </c>
      <c r="E413" s="588">
        <f t="shared" ref="E413:R413" si="105">SUM(E414:E418)</f>
        <v>2.5680000000000001</v>
      </c>
      <c r="F413" s="588">
        <f t="shared" si="105"/>
        <v>7</v>
      </c>
      <c r="G413" s="588">
        <f t="shared" si="105"/>
        <v>125.11</v>
      </c>
      <c r="H413" s="321">
        <f t="shared" si="105"/>
        <v>9.6000000000000016E-2</v>
      </c>
      <c r="I413" s="588">
        <f t="shared" si="105"/>
        <v>0.11</v>
      </c>
      <c r="J413" s="588">
        <f t="shared" si="105"/>
        <v>0.95399999999999996</v>
      </c>
      <c r="K413" s="588">
        <f>SUM(K414:K418)</f>
        <v>1.0999999999999999E-2</v>
      </c>
      <c r="L413" s="588">
        <f>SUM(L414:L418)</f>
        <v>1.0720000000000001</v>
      </c>
      <c r="M413" s="321">
        <f t="shared" si="105"/>
        <v>45.718000000000004</v>
      </c>
      <c r="N413" s="321">
        <f t="shared" si="105"/>
        <v>0.10100000000000001</v>
      </c>
      <c r="O413" s="321">
        <f t="shared" si="105"/>
        <v>32.898000000000003</v>
      </c>
      <c r="P413" s="321">
        <f t="shared" si="105"/>
        <v>1.8000000000000002E-2</v>
      </c>
      <c r="Q413" s="321">
        <f t="shared" si="105"/>
        <v>190.54</v>
      </c>
      <c r="R413" s="322">
        <f t="shared" si="105"/>
        <v>1.0110000000000001</v>
      </c>
    </row>
    <row r="414" spans="1:18" ht="15.75">
      <c r="A414" s="234"/>
      <c r="B414" s="64" t="s">
        <v>192</v>
      </c>
      <c r="C414" s="195" t="s">
        <v>474</v>
      </c>
      <c r="D414" s="195">
        <v>11.52</v>
      </c>
      <c r="E414" s="195">
        <v>0.432</v>
      </c>
      <c r="F414" s="195">
        <v>0</v>
      </c>
      <c r="G414" s="195">
        <v>53.68</v>
      </c>
      <c r="H414" s="323">
        <v>6.5000000000000002E-2</v>
      </c>
      <c r="I414" s="323">
        <v>0.05</v>
      </c>
      <c r="J414" s="195">
        <v>0.72</v>
      </c>
      <c r="K414" s="195">
        <v>7.0000000000000001E-3</v>
      </c>
      <c r="L414" s="195">
        <v>0.64800000000000002</v>
      </c>
      <c r="M414" s="323">
        <v>18</v>
      </c>
      <c r="N414" s="324">
        <v>9.7000000000000003E-2</v>
      </c>
      <c r="O414" s="324">
        <v>21.6</v>
      </c>
      <c r="P414" s="324">
        <v>1.6E-2</v>
      </c>
      <c r="Q414" s="324">
        <v>151.19999999999999</v>
      </c>
      <c r="R414" s="325">
        <v>0.46800000000000003</v>
      </c>
    </row>
    <row r="415" spans="1:18" ht="30">
      <c r="A415" s="234"/>
      <c r="B415" s="64" t="s">
        <v>337</v>
      </c>
      <c r="C415" s="195" t="s">
        <v>458</v>
      </c>
      <c r="D415" s="195">
        <v>0.5</v>
      </c>
      <c r="E415" s="195">
        <v>0.63</v>
      </c>
      <c r="F415" s="195">
        <v>0.84</v>
      </c>
      <c r="G415" s="195">
        <v>14.98</v>
      </c>
      <c r="H415" s="323">
        <v>7.0000000000000001E-3</v>
      </c>
      <c r="I415" s="323">
        <v>2.7E-2</v>
      </c>
      <c r="J415" s="195">
        <v>0.23400000000000001</v>
      </c>
      <c r="K415" s="195">
        <v>4.0000000000000001E-3</v>
      </c>
      <c r="L415" s="195">
        <v>0</v>
      </c>
      <c r="M415" s="323">
        <v>21.6</v>
      </c>
      <c r="N415" s="324">
        <v>4.0000000000000001E-3</v>
      </c>
      <c r="O415" s="324">
        <v>2.52</v>
      </c>
      <c r="P415" s="324">
        <v>0</v>
      </c>
      <c r="Q415" s="324">
        <v>16.2</v>
      </c>
      <c r="R415" s="325">
        <v>1.0999999999999999E-2</v>
      </c>
    </row>
    <row r="416" spans="1:18" ht="30">
      <c r="A416" s="234"/>
      <c r="B416" s="64" t="s">
        <v>338</v>
      </c>
      <c r="C416" s="195" t="s">
        <v>373</v>
      </c>
      <c r="D416" s="195">
        <v>0.995</v>
      </c>
      <c r="E416" s="195">
        <v>0.126</v>
      </c>
      <c r="F416" s="195">
        <v>6.08</v>
      </c>
      <c r="G416" s="195">
        <v>33.61</v>
      </c>
      <c r="H416" s="323">
        <v>0.02</v>
      </c>
      <c r="I416" s="323">
        <v>7.0000000000000001E-3</v>
      </c>
      <c r="J416" s="195">
        <v>0</v>
      </c>
      <c r="K416" s="195">
        <v>0</v>
      </c>
      <c r="L416" s="195">
        <v>0.26</v>
      </c>
      <c r="M416" s="323">
        <v>3.22</v>
      </c>
      <c r="N416" s="324">
        <v>0</v>
      </c>
      <c r="O416" s="324">
        <v>4.62</v>
      </c>
      <c r="P416" s="324">
        <v>1E-3</v>
      </c>
      <c r="Q416" s="324">
        <v>12.18</v>
      </c>
      <c r="R416" s="325">
        <v>0.28000000000000003</v>
      </c>
    </row>
    <row r="417" spans="1:18" ht="15.75">
      <c r="A417" s="234"/>
      <c r="B417" s="64" t="s">
        <v>227</v>
      </c>
      <c r="C417" s="195" t="s">
        <v>475</v>
      </c>
      <c r="D417" s="195">
        <v>1.52</v>
      </c>
      <c r="E417" s="195">
        <v>1.38</v>
      </c>
      <c r="F417" s="195">
        <v>0.08</v>
      </c>
      <c r="G417" s="195">
        <v>22.84</v>
      </c>
      <c r="H417" s="323">
        <v>4.0000000000000001E-3</v>
      </c>
      <c r="I417" s="323">
        <v>2.5999999999999999E-2</v>
      </c>
      <c r="J417" s="195">
        <v>0</v>
      </c>
      <c r="K417" s="195">
        <v>0</v>
      </c>
      <c r="L417" s="195">
        <v>0.16400000000000001</v>
      </c>
      <c r="M417" s="323">
        <v>2.8980000000000001</v>
      </c>
      <c r="N417" s="324">
        <v>0</v>
      </c>
      <c r="O417" s="324">
        <v>4.1580000000000004</v>
      </c>
      <c r="P417" s="324">
        <v>1E-3</v>
      </c>
      <c r="Q417" s="324">
        <v>10.96</v>
      </c>
      <c r="R417" s="325">
        <v>0.252</v>
      </c>
    </row>
    <row r="418" spans="1:18" ht="15.75">
      <c r="A418" s="234"/>
      <c r="B418" s="61" t="s">
        <v>31</v>
      </c>
      <c r="C418" s="589" t="s">
        <v>476</v>
      </c>
      <c r="D418" s="323">
        <v>0</v>
      </c>
      <c r="E418" s="323">
        <v>0</v>
      </c>
      <c r="F418" s="323">
        <v>0</v>
      </c>
      <c r="G418" s="323">
        <v>0</v>
      </c>
      <c r="H418" s="323">
        <v>0</v>
      </c>
      <c r="I418" s="323">
        <v>0</v>
      </c>
      <c r="J418" s="323">
        <v>0</v>
      </c>
      <c r="K418" s="323">
        <v>0</v>
      </c>
      <c r="L418" s="323">
        <v>0</v>
      </c>
      <c r="M418" s="323">
        <v>0</v>
      </c>
      <c r="N418" s="324">
        <v>0</v>
      </c>
      <c r="O418" s="324">
        <v>0</v>
      </c>
      <c r="P418" s="324">
        <v>0</v>
      </c>
      <c r="Q418" s="324">
        <v>0</v>
      </c>
      <c r="R418" s="325">
        <v>0</v>
      </c>
    </row>
    <row r="419" spans="1:18">
      <c r="A419" s="134" t="s">
        <v>339</v>
      </c>
      <c r="B419" s="628" t="s">
        <v>340</v>
      </c>
      <c r="C419" s="267">
        <v>150</v>
      </c>
      <c r="D419" s="262">
        <f t="shared" ref="D419:R419" si="106">SUM(D420:D423)</f>
        <v>3.8339999999999996</v>
      </c>
      <c r="E419" s="262">
        <f t="shared" si="106"/>
        <v>5.43</v>
      </c>
      <c r="F419" s="262">
        <f t="shared" si="106"/>
        <v>40.048000000000002</v>
      </c>
      <c r="G419" s="262">
        <f t="shared" si="106"/>
        <v>230.88</v>
      </c>
      <c r="H419" s="262">
        <f t="shared" si="106"/>
        <v>4.2999999999999997E-2</v>
      </c>
      <c r="I419" s="262">
        <f t="shared" si="106"/>
        <v>0.03</v>
      </c>
      <c r="J419" s="262">
        <f t="shared" si="106"/>
        <v>0</v>
      </c>
      <c r="K419" s="262">
        <f t="shared" si="106"/>
        <v>0.03</v>
      </c>
      <c r="L419" s="262">
        <f t="shared" si="106"/>
        <v>0.28300000000000003</v>
      </c>
      <c r="M419" s="262">
        <f t="shared" si="106"/>
        <v>5.94</v>
      </c>
      <c r="N419" s="262">
        <f t="shared" si="106"/>
        <v>0</v>
      </c>
      <c r="O419" s="262">
        <f t="shared" si="106"/>
        <v>27.033999999999999</v>
      </c>
      <c r="P419" s="262">
        <f t="shared" si="106"/>
        <v>8.0000000000000002E-3</v>
      </c>
      <c r="Q419" s="262">
        <f t="shared" si="106"/>
        <v>83.025000000000006</v>
      </c>
      <c r="R419" s="263">
        <f t="shared" si="106"/>
        <v>0.55300000000000005</v>
      </c>
    </row>
    <row r="420" spans="1:18" ht="16.5" customHeight="1">
      <c r="A420" s="384"/>
      <c r="B420" s="629" t="s">
        <v>34</v>
      </c>
      <c r="C420" s="268" t="s">
        <v>407</v>
      </c>
      <c r="D420" s="264">
        <v>3.78</v>
      </c>
      <c r="E420" s="264">
        <v>0.54</v>
      </c>
      <c r="F420" s="264">
        <v>39.96</v>
      </c>
      <c r="G420" s="264">
        <v>182.2</v>
      </c>
      <c r="H420" s="264">
        <v>4.2999999999999997E-2</v>
      </c>
      <c r="I420" s="264">
        <v>2.1999999999999999E-2</v>
      </c>
      <c r="J420" s="264">
        <v>0</v>
      </c>
      <c r="K420" s="264">
        <v>0</v>
      </c>
      <c r="L420" s="264">
        <v>0.216</v>
      </c>
      <c r="M420" s="264">
        <v>4.32</v>
      </c>
      <c r="N420" s="265">
        <v>0</v>
      </c>
      <c r="O420" s="265">
        <v>27</v>
      </c>
      <c r="P420" s="265">
        <v>8.0000000000000002E-3</v>
      </c>
      <c r="Q420" s="265">
        <v>81</v>
      </c>
      <c r="R420" s="266">
        <v>0.54</v>
      </c>
    </row>
    <row r="421" spans="1:18" ht="19.5" customHeight="1">
      <c r="A421" s="384"/>
      <c r="B421" s="629" t="s">
        <v>25</v>
      </c>
      <c r="C421" s="268" t="s">
        <v>412</v>
      </c>
      <c r="D421" s="264">
        <v>5.3999999999999999E-2</v>
      </c>
      <c r="E421" s="264">
        <v>4.8899999999999997</v>
      </c>
      <c r="F421" s="264">
        <v>8.7999999999999995E-2</v>
      </c>
      <c r="G421" s="264">
        <v>48.68</v>
      </c>
      <c r="H421" s="264">
        <v>0</v>
      </c>
      <c r="I421" s="264">
        <v>8.0000000000000002E-3</v>
      </c>
      <c r="J421" s="264">
        <v>0</v>
      </c>
      <c r="K421" s="264">
        <v>0.03</v>
      </c>
      <c r="L421" s="264">
        <v>6.7000000000000004E-2</v>
      </c>
      <c r="M421" s="264">
        <v>1.62</v>
      </c>
      <c r="N421" s="265">
        <v>0</v>
      </c>
      <c r="O421" s="265">
        <v>3.4000000000000002E-2</v>
      </c>
      <c r="P421" s="265">
        <v>0</v>
      </c>
      <c r="Q421" s="265">
        <v>2.0249999999999999</v>
      </c>
      <c r="R421" s="266">
        <v>1.2999999999999999E-2</v>
      </c>
    </row>
    <row r="422" spans="1:18">
      <c r="A422" s="384"/>
      <c r="B422" s="629" t="s">
        <v>29</v>
      </c>
      <c r="C422" s="268" t="s">
        <v>413</v>
      </c>
      <c r="D422" s="264">
        <v>0</v>
      </c>
      <c r="E422" s="264">
        <v>0</v>
      </c>
      <c r="F422" s="264">
        <v>0</v>
      </c>
      <c r="G422" s="264">
        <v>0</v>
      </c>
      <c r="H422" s="264">
        <v>0</v>
      </c>
      <c r="I422" s="264">
        <v>0</v>
      </c>
      <c r="J422" s="264">
        <v>0</v>
      </c>
      <c r="K422" s="264">
        <v>0</v>
      </c>
      <c r="L422" s="264">
        <v>0</v>
      </c>
      <c r="M422" s="264">
        <v>0</v>
      </c>
      <c r="N422" s="264">
        <v>0</v>
      </c>
      <c r="O422" s="264">
        <v>0</v>
      </c>
      <c r="P422" s="264">
        <v>0</v>
      </c>
      <c r="Q422" s="264">
        <v>0</v>
      </c>
      <c r="R422" s="266">
        <v>0</v>
      </c>
    </row>
    <row r="423" spans="1:18">
      <c r="A423" s="384"/>
      <c r="B423" s="629" t="s">
        <v>31</v>
      </c>
      <c r="C423" s="268" t="s">
        <v>414</v>
      </c>
      <c r="D423" s="264">
        <v>0</v>
      </c>
      <c r="E423" s="264">
        <v>0</v>
      </c>
      <c r="F423" s="264">
        <v>0</v>
      </c>
      <c r="G423" s="264">
        <v>0</v>
      </c>
      <c r="H423" s="264">
        <v>0</v>
      </c>
      <c r="I423" s="264">
        <v>0</v>
      </c>
      <c r="J423" s="264">
        <v>0</v>
      </c>
      <c r="K423" s="264">
        <v>0</v>
      </c>
      <c r="L423" s="264">
        <v>0</v>
      </c>
      <c r="M423" s="264">
        <v>0</v>
      </c>
      <c r="N423" s="264">
        <v>0</v>
      </c>
      <c r="O423" s="264">
        <v>0</v>
      </c>
      <c r="P423" s="264">
        <v>0</v>
      </c>
      <c r="Q423" s="264">
        <v>0</v>
      </c>
      <c r="R423" s="266">
        <v>0</v>
      </c>
    </row>
    <row r="424" spans="1:18" ht="29.25">
      <c r="A424" s="134">
        <v>118</v>
      </c>
      <c r="B424" s="625" t="s">
        <v>240</v>
      </c>
      <c r="C424" s="270">
        <v>200</v>
      </c>
      <c r="D424" s="370">
        <f t="shared" ref="D424:R424" si="107">SUM(D425:D426)</f>
        <v>0</v>
      </c>
      <c r="E424" s="370">
        <f t="shared" si="107"/>
        <v>0</v>
      </c>
      <c r="F424" s="370">
        <f t="shared" si="107"/>
        <v>2.5</v>
      </c>
      <c r="G424" s="370">
        <f t="shared" si="107"/>
        <v>9.76</v>
      </c>
      <c r="H424" s="370">
        <f t="shared" si="107"/>
        <v>0</v>
      </c>
      <c r="I424" s="370">
        <f t="shared" si="107"/>
        <v>0</v>
      </c>
      <c r="J424" s="370">
        <f t="shared" si="107"/>
        <v>0</v>
      </c>
      <c r="K424" s="370">
        <f t="shared" si="107"/>
        <v>0</v>
      </c>
      <c r="L424" s="370">
        <f t="shared" si="107"/>
        <v>0</v>
      </c>
      <c r="M424" s="370">
        <f t="shared" si="107"/>
        <v>0</v>
      </c>
      <c r="N424" s="370">
        <f t="shared" si="107"/>
        <v>0</v>
      </c>
      <c r="O424" s="370">
        <f t="shared" si="107"/>
        <v>0</v>
      </c>
      <c r="P424" s="370">
        <f t="shared" si="107"/>
        <v>0</v>
      </c>
      <c r="Q424" s="370">
        <f t="shared" si="107"/>
        <v>0</v>
      </c>
      <c r="R424" s="227">
        <f t="shared" si="107"/>
        <v>0</v>
      </c>
    </row>
    <row r="425" spans="1:18" ht="24" customHeight="1">
      <c r="A425" s="134"/>
      <c r="B425" s="626" t="s">
        <v>29</v>
      </c>
      <c r="C425" s="268" t="s">
        <v>158</v>
      </c>
      <c r="D425" s="264">
        <v>0</v>
      </c>
      <c r="E425" s="264">
        <v>0</v>
      </c>
      <c r="F425" s="264">
        <v>0</v>
      </c>
      <c r="G425" s="264">
        <v>0</v>
      </c>
      <c r="H425" s="264">
        <v>0</v>
      </c>
      <c r="I425" s="264">
        <v>0</v>
      </c>
      <c r="J425" s="264">
        <v>0</v>
      </c>
      <c r="K425" s="264">
        <v>0</v>
      </c>
      <c r="L425" s="264">
        <v>0</v>
      </c>
      <c r="M425" s="264">
        <v>0</v>
      </c>
      <c r="N425" s="264">
        <v>0</v>
      </c>
      <c r="O425" s="264">
        <v>0</v>
      </c>
      <c r="P425" s="264">
        <v>0</v>
      </c>
      <c r="Q425" s="264">
        <v>0</v>
      </c>
      <c r="R425" s="371">
        <v>0</v>
      </c>
    </row>
    <row r="426" spans="1:18" ht="27" customHeight="1">
      <c r="A426" s="134"/>
      <c r="B426" s="626" t="s">
        <v>241</v>
      </c>
      <c r="C426" s="268" t="s">
        <v>168</v>
      </c>
      <c r="D426" s="264">
        <v>0</v>
      </c>
      <c r="E426" s="264">
        <v>0</v>
      </c>
      <c r="F426" s="264">
        <v>2.5</v>
      </c>
      <c r="G426" s="264">
        <v>9.76</v>
      </c>
      <c r="H426" s="264">
        <v>0</v>
      </c>
      <c r="I426" s="264">
        <v>0</v>
      </c>
      <c r="J426" s="264">
        <v>0</v>
      </c>
      <c r="K426" s="264">
        <v>0</v>
      </c>
      <c r="L426" s="264">
        <v>0</v>
      </c>
      <c r="M426" s="264">
        <v>0</v>
      </c>
      <c r="N426" s="264">
        <v>0</v>
      </c>
      <c r="O426" s="264">
        <v>0</v>
      </c>
      <c r="P426" s="264">
        <v>0</v>
      </c>
      <c r="Q426" s="264">
        <v>0</v>
      </c>
      <c r="R426" s="266">
        <v>0</v>
      </c>
    </row>
    <row r="427" spans="1:18">
      <c r="A427" s="204">
        <v>11</v>
      </c>
      <c r="B427" s="57" t="s">
        <v>95</v>
      </c>
      <c r="C427" s="271">
        <v>30</v>
      </c>
      <c r="D427" s="243">
        <f>SUM(D428)</f>
        <v>1.98</v>
      </c>
      <c r="E427" s="243">
        <f t="shared" ref="E427:R427" si="108">SUM(E428)</f>
        <v>0.36</v>
      </c>
      <c r="F427" s="243">
        <f t="shared" si="108"/>
        <v>10.8</v>
      </c>
      <c r="G427" s="243">
        <f t="shared" si="108"/>
        <v>54.3</v>
      </c>
      <c r="H427" s="243">
        <f t="shared" si="108"/>
        <v>5.3999999999999999E-2</v>
      </c>
      <c r="I427" s="243">
        <f t="shared" si="108"/>
        <v>2.4E-2</v>
      </c>
      <c r="J427" s="243">
        <f t="shared" si="108"/>
        <v>0</v>
      </c>
      <c r="K427" s="272">
        <f t="shared" si="108"/>
        <v>0</v>
      </c>
      <c r="L427" s="272">
        <f t="shared" si="108"/>
        <v>0</v>
      </c>
      <c r="M427" s="272">
        <f t="shared" si="108"/>
        <v>0</v>
      </c>
      <c r="N427" s="272">
        <f t="shared" si="108"/>
        <v>0</v>
      </c>
      <c r="O427" s="272">
        <f t="shared" si="108"/>
        <v>0</v>
      </c>
      <c r="P427" s="272">
        <f t="shared" si="108"/>
        <v>0</v>
      </c>
      <c r="Q427" s="272">
        <f t="shared" si="108"/>
        <v>0</v>
      </c>
      <c r="R427" s="272">
        <f t="shared" si="108"/>
        <v>0</v>
      </c>
    </row>
    <row r="428" spans="1:18" ht="15.75" customHeight="1">
      <c r="A428" s="204"/>
      <c r="B428" s="61" t="s">
        <v>96</v>
      </c>
      <c r="C428" s="199" t="s">
        <v>97</v>
      </c>
      <c r="D428" s="228">
        <v>1.98</v>
      </c>
      <c r="E428" s="228">
        <v>0.36</v>
      </c>
      <c r="F428" s="228">
        <v>10.8</v>
      </c>
      <c r="G428" s="228">
        <v>54.3</v>
      </c>
      <c r="H428" s="228">
        <v>5.3999999999999999E-2</v>
      </c>
      <c r="I428" s="228">
        <v>2.4E-2</v>
      </c>
      <c r="J428" s="228">
        <v>0</v>
      </c>
      <c r="K428" s="229">
        <v>0</v>
      </c>
      <c r="L428" s="229">
        <v>0</v>
      </c>
      <c r="M428" s="229">
        <v>0</v>
      </c>
      <c r="N428" s="229">
        <v>0</v>
      </c>
      <c r="O428" s="229">
        <v>0</v>
      </c>
      <c r="P428" s="229">
        <v>0</v>
      </c>
      <c r="Q428" s="229">
        <v>0</v>
      </c>
      <c r="R428" s="231">
        <v>0</v>
      </c>
    </row>
    <row r="429" spans="1:18">
      <c r="A429" s="204">
        <v>10</v>
      </c>
      <c r="B429" s="57" t="s">
        <v>48</v>
      </c>
      <c r="C429" s="87" t="s">
        <v>159</v>
      </c>
      <c r="D429" s="243">
        <f>SUM(D430)</f>
        <v>3.16</v>
      </c>
      <c r="E429" s="243">
        <f t="shared" ref="E429:Q429" si="109">SUM(E430)</f>
        <v>0.4</v>
      </c>
      <c r="F429" s="243">
        <f t="shared" si="109"/>
        <v>19.32</v>
      </c>
      <c r="G429" s="243">
        <f t="shared" si="109"/>
        <v>94</v>
      </c>
      <c r="H429" s="243">
        <f t="shared" si="109"/>
        <v>6.4000000000000001E-2</v>
      </c>
      <c r="I429" s="243">
        <f t="shared" si="109"/>
        <v>2.4E-2</v>
      </c>
      <c r="J429" s="243">
        <f t="shared" si="109"/>
        <v>0</v>
      </c>
      <c r="K429" s="243">
        <f t="shared" si="109"/>
        <v>0</v>
      </c>
      <c r="L429" s="243">
        <f t="shared" si="109"/>
        <v>0.52</v>
      </c>
      <c r="M429" s="243">
        <f t="shared" si="109"/>
        <v>9.1999999999999993</v>
      </c>
      <c r="N429" s="243">
        <f t="shared" si="109"/>
        <v>1E-3</v>
      </c>
      <c r="O429" s="243">
        <f t="shared" si="109"/>
        <v>13.2</v>
      </c>
      <c r="P429" s="243">
        <f t="shared" si="109"/>
        <v>2E-3</v>
      </c>
      <c r="Q429" s="243">
        <f t="shared" si="109"/>
        <v>34.799999999999997</v>
      </c>
      <c r="R429" s="244">
        <f>SUM(R430)</f>
        <v>0.8</v>
      </c>
    </row>
    <row r="430" spans="1:18" ht="15.75" thickBot="1">
      <c r="A430" s="245"/>
      <c r="B430" s="627" t="s">
        <v>48</v>
      </c>
      <c r="C430" s="99" t="s">
        <v>49</v>
      </c>
      <c r="D430" s="246">
        <v>3.16</v>
      </c>
      <c r="E430" s="246">
        <v>0.4</v>
      </c>
      <c r="F430" s="246">
        <v>19.32</v>
      </c>
      <c r="G430" s="246">
        <v>94</v>
      </c>
      <c r="H430" s="246">
        <v>6.4000000000000001E-2</v>
      </c>
      <c r="I430" s="246">
        <v>2.4E-2</v>
      </c>
      <c r="J430" s="246">
        <v>0</v>
      </c>
      <c r="K430" s="246">
        <v>0</v>
      </c>
      <c r="L430" s="246">
        <v>0.52</v>
      </c>
      <c r="M430" s="246">
        <v>9.1999999999999993</v>
      </c>
      <c r="N430" s="247">
        <v>1E-3</v>
      </c>
      <c r="O430" s="247">
        <v>13.2</v>
      </c>
      <c r="P430" s="247">
        <v>2E-3</v>
      </c>
      <c r="Q430" s="247">
        <v>34.799999999999997</v>
      </c>
      <c r="R430" s="248">
        <v>0.8</v>
      </c>
    </row>
    <row r="431" spans="1:18" ht="16.5" thickBot="1">
      <c r="A431" s="741" t="s">
        <v>98</v>
      </c>
      <c r="B431" s="742"/>
      <c r="C431" s="733">
        <v>770</v>
      </c>
      <c r="D431" s="455">
        <f>SUM(D397,D403,D413,D419,D424,D427,D429,)</f>
        <v>30.797000000000001</v>
      </c>
      <c r="E431" s="455">
        <f t="shared" ref="E431:R431" si="110">SUM(E397,E403,E413,E419,E424,E427,E429,)</f>
        <v>13.054</v>
      </c>
      <c r="F431" s="455">
        <f t="shared" si="110"/>
        <v>96.647999999999996</v>
      </c>
      <c r="G431" s="455">
        <f t="shared" si="110"/>
        <v>681.99</v>
      </c>
      <c r="H431" s="455">
        <f t="shared" si="110"/>
        <v>0.42299999999999999</v>
      </c>
      <c r="I431" s="455">
        <f t="shared" si="110"/>
        <v>0.75400000000000011</v>
      </c>
      <c r="J431" s="455">
        <f t="shared" si="110"/>
        <v>28.482000000000003</v>
      </c>
      <c r="K431" s="455">
        <f t="shared" si="110"/>
        <v>0.48</v>
      </c>
      <c r="L431" s="455">
        <f t="shared" si="110"/>
        <v>2.3970000000000002</v>
      </c>
      <c r="M431" s="455">
        <f t="shared" si="110"/>
        <v>129.01599999999999</v>
      </c>
      <c r="N431" s="455">
        <f t="shared" si="110"/>
        <v>0.10600000000000001</v>
      </c>
      <c r="O431" s="455">
        <f t="shared" si="110"/>
        <v>116.52400000000002</v>
      </c>
      <c r="P431" s="455">
        <f t="shared" si="110"/>
        <v>5.1499999999999995</v>
      </c>
      <c r="Q431" s="455">
        <f t="shared" si="110"/>
        <v>449.41900000000004</v>
      </c>
      <c r="R431" s="455">
        <f t="shared" si="110"/>
        <v>4.2249999999999996</v>
      </c>
    </row>
    <row r="432" spans="1:18" ht="19.5" thickBot="1">
      <c r="A432" s="756" t="s">
        <v>99</v>
      </c>
      <c r="B432" s="757"/>
      <c r="C432" s="758"/>
      <c r="D432" s="456">
        <f t="shared" ref="D432:R432" si="111">SUM(D395,D431,)</f>
        <v>57.685000000000002</v>
      </c>
      <c r="E432" s="407">
        <f t="shared" si="111"/>
        <v>44.473999999999997</v>
      </c>
      <c r="F432" s="395">
        <f t="shared" si="111"/>
        <v>159.14600000000002</v>
      </c>
      <c r="G432" s="395">
        <f t="shared" si="111"/>
        <v>1325.44</v>
      </c>
      <c r="H432" s="395">
        <f t="shared" si="111"/>
        <v>0.72799999999999998</v>
      </c>
      <c r="I432" s="395">
        <f t="shared" si="111"/>
        <v>1.56</v>
      </c>
      <c r="J432" s="395">
        <f t="shared" si="111"/>
        <v>31.032000000000004</v>
      </c>
      <c r="K432" s="395">
        <f t="shared" si="111"/>
        <v>0.61299999999999999</v>
      </c>
      <c r="L432" s="395">
        <f t="shared" si="111"/>
        <v>3.6000000000000005</v>
      </c>
      <c r="M432" s="395">
        <f t="shared" si="111"/>
        <v>448.30799999999999</v>
      </c>
      <c r="N432" s="395">
        <f t="shared" si="111"/>
        <v>0.13200000000000001</v>
      </c>
      <c r="O432" s="395">
        <f t="shared" si="111"/>
        <v>199.60500000000002</v>
      </c>
      <c r="P432" s="395">
        <f t="shared" si="111"/>
        <v>5.1609999999999996</v>
      </c>
      <c r="Q432" s="395">
        <f t="shared" si="111"/>
        <v>730.70900000000006</v>
      </c>
      <c r="R432" s="408">
        <f t="shared" si="111"/>
        <v>8.4759999999999991</v>
      </c>
    </row>
    <row r="433" spans="1:18" ht="18.75">
      <c r="A433" s="430"/>
      <c r="B433" s="430"/>
      <c r="C433" s="430"/>
      <c r="D433" s="457"/>
      <c r="E433" s="431"/>
      <c r="F433" s="432"/>
      <c r="G433" s="432"/>
      <c r="H433" s="432"/>
      <c r="I433" s="432"/>
      <c r="J433" s="432"/>
      <c r="K433" s="432"/>
      <c r="L433" s="432"/>
      <c r="M433" s="432"/>
      <c r="N433" s="432"/>
      <c r="O433" s="432"/>
      <c r="P433" s="432"/>
      <c r="Q433" s="432"/>
      <c r="R433" s="431"/>
    </row>
    <row r="434" spans="1:18" ht="18.75">
      <c r="A434" s="433"/>
      <c r="B434" s="433"/>
      <c r="C434" s="433"/>
      <c r="D434" s="458"/>
      <c r="E434" s="434"/>
      <c r="F434" s="435"/>
      <c r="G434" s="435"/>
      <c r="H434" s="435"/>
      <c r="I434" s="435"/>
      <c r="J434" s="435"/>
      <c r="K434" s="435"/>
      <c r="L434" s="435"/>
      <c r="M434" s="435"/>
      <c r="N434" s="435"/>
      <c r="O434" s="435"/>
      <c r="P434" s="435"/>
      <c r="Q434" s="435"/>
      <c r="R434" s="434"/>
    </row>
    <row r="435" spans="1:18" ht="18.75">
      <c r="A435" s="433"/>
      <c r="B435" s="433"/>
      <c r="C435" s="433"/>
      <c r="D435" s="458"/>
      <c r="E435" s="434"/>
      <c r="F435" s="435"/>
      <c r="G435" s="435"/>
      <c r="H435" s="435"/>
      <c r="I435" s="435"/>
      <c r="J435" s="435"/>
      <c r="K435" s="435"/>
      <c r="L435" s="435"/>
      <c r="M435" s="435"/>
      <c r="N435" s="435"/>
      <c r="O435" s="435"/>
      <c r="P435" s="435"/>
      <c r="Q435" s="435"/>
      <c r="R435" s="434"/>
    </row>
    <row r="436" spans="1:18" ht="15.75" thickBot="1">
      <c r="A436" s="775" t="s">
        <v>306</v>
      </c>
      <c r="B436" s="775"/>
      <c r="C436" s="775"/>
      <c r="D436" s="775"/>
      <c r="E436" s="775"/>
      <c r="F436" s="775"/>
      <c r="G436" s="775"/>
      <c r="H436" s="775"/>
      <c r="I436" s="775"/>
      <c r="J436" s="775"/>
      <c r="K436" s="775"/>
      <c r="L436" s="775"/>
      <c r="M436" s="775"/>
      <c r="N436" s="775"/>
      <c r="O436" s="775"/>
      <c r="P436" s="775"/>
      <c r="Q436" s="775"/>
      <c r="R436" s="775"/>
    </row>
    <row r="437" spans="1:18">
      <c r="A437" s="776" t="s">
        <v>1</v>
      </c>
      <c r="B437" s="769" t="s">
        <v>265</v>
      </c>
      <c r="C437" s="778" t="s">
        <v>266</v>
      </c>
      <c r="D437" s="744" t="s">
        <v>4</v>
      </c>
      <c r="E437" s="745"/>
      <c r="F437" s="746"/>
      <c r="G437" s="765" t="s">
        <v>5</v>
      </c>
      <c r="H437" s="744" t="s">
        <v>6</v>
      </c>
      <c r="I437" s="745"/>
      <c r="J437" s="745"/>
      <c r="K437" s="745"/>
      <c r="L437" s="746"/>
      <c r="M437" s="744" t="s">
        <v>7</v>
      </c>
      <c r="N437" s="745"/>
      <c r="O437" s="745"/>
      <c r="P437" s="745"/>
      <c r="Q437" s="745"/>
      <c r="R437" s="747"/>
    </row>
    <row r="438" spans="1:18" ht="29.25" thickBot="1">
      <c r="A438" s="777"/>
      <c r="B438" s="770"/>
      <c r="C438" s="779"/>
      <c r="D438" s="222" t="s">
        <v>8</v>
      </c>
      <c r="E438" s="222" t="s">
        <v>9</v>
      </c>
      <c r="F438" s="222" t="s">
        <v>10</v>
      </c>
      <c r="G438" s="766"/>
      <c r="H438" s="222" t="s">
        <v>11</v>
      </c>
      <c r="I438" s="222" t="s">
        <v>12</v>
      </c>
      <c r="J438" s="222" t="s">
        <v>13</v>
      </c>
      <c r="K438" s="222" t="s">
        <v>14</v>
      </c>
      <c r="L438" s="222" t="s">
        <v>15</v>
      </c>
      <c r="M438" s="222" t="s">
        <v>16</v>
      </c>
      <c r="N438" s="223" t="s">
        <v>17</v>
      </c>
      <c r="O438" s="223" t="s">
        <v>18</v>
      </c>
      <c r="P438" s="223" t="s">
        <v>19</v>
      </c>
      <c r="Q438" s="223" t="s">
        <v>20</v>
      </c>
      <c r="R438" s="224" t="s">
        <v>21</v>
      </c>
    </row>
    <row r="439" spans="1:18" ht="15.75" thickBot="1">
      <c r="A439" s="753" t="s">
        <v>22</v>
      </c>
      <c r="B439" s="754"/>
      <c r="C439" s="754"/>
      <c r="D439" s="754"/>
      <c r="E439" s="754"/>
      <c r="F439" s="754"/>
      <c r="G439" s="754"/>
      <c r="H439" s="754"/>
      <c r="I439" s="754"/>
      <c r="J439" s="754"/>
      <c r="K439" s="754"/>
      <c r="L439" s="754"/>
      <c r="M439" s="754"/>
      <c r="N439" s="754"/>
      <c r="O439" s="754"/>
      <c r="P439" s="754"/>
      <c r="Q439" s="754"/>
      <c r="R439" s="755"/>
    </row>
    <row r="440" spans="1:18" ht="42.75">
      <c r="A440" s="234">
        <v>20</v>
      </c>
      <c r="B440" s="213" t="s">
        <v>461</v>
      </c>
      <c r="C440" s="214" t="s">
        <v>175</v>
      </c>
      <c r="D440" s="214">
        <f>SUM(D441:D444)</f>
        <v>2.44</v>
      </c>
      <c r="E440" s="214">
        <f t="shared" ref="E440:R440" si="112">SUM(E441:E444)</f>
        <v>4.22</v>
      </c>
      <c r="F440" s="214">
        <f t="shared" si="112"/>
        <v>10.91</v>
      </c>
      <c r="G440" s="214">
        <f t="shared" si="112"/>
        <v>89.41</v>
      </c>
      <c r="H440" s="214">
        <f t="shared" si="112"/>
        <v>3.4000000000000002E-2</v>
      </c>
      <c r="I440" s="214">
        <f t="shared" si="112"/>
        <v>2.1999999999999999E-2</v>
      </c>
      <c r="J440" s="214">
        <f t="shared" si="112"/>
        <v>13.007999999999999</v>
      </c>
      <c r="K440" s="214">
        <f t="shared" si="112"/>
        <v>6.4000000000000001E-2</v>
      </c>
      <c r="L440" s="214">
        <f t="shared" si="112"/>
        <v>0.7430000000000001</v>
      </c>
      <c r="M440" s="214">
        <f t="shared" si="112"/>
        <v>9.84</v>
      </c>
      <c r="N440" s="214">
        <f t="shared" si="112"/>
        <v>1E-3</v>
      </c>
      <c r="O440" s="214">
        <f t="shared" si="112"/>
        <v>1.4</v>
      </c>
      <c r="P440" s="214">
        <f t="shared" si="112"/>
        <v>0</v>
      </c>
      <c r="Q440" s="214">
        <f t="shared" si="112"/>
        <v>18.329999999999998</v>
      </c>
      <c r="R440" s="334">
        <f t="shared" si="112"/>
        <v>0.51200000000000001</v>
      </c>
    </row>
    <row r="441" spans="1:18" ht="15.75">
      <c r="A441" s="234"/>
      <c r="B441" s="64" t="s">
        <v>69</v>
      </c>
      <c r="C441" s="205" t="s">
        <v>462</v>
      </c>
      <c r="D441" s="195">
        <v>0.14000000000000001</v>
      </c>
      <c r="E441" s="195">
        <v>0.02</v>
      </c>
      <c r="F441" s="195">
        <v>0.83</v>
      </c>
      <c r="G441" s="195">
        <v>4.13</v>
      </c>
      <c r="H441" s="323">
        <v>5.0000000000000001E-3</v>
      </c>
      <c r="I441" s="323">
        <v>3.0000000000000001E-3</v>
      </c>
      <c r="J441" s="195">
        <v>1.008</v>
      </c>
      <c r="K441" s="323">
        <v>0</v>
      </c>
      <c r="L441" s="323">
        <v>0.02</v>
      </c>
      <c r="M441" s="565">
        <v>3.12</v>
      </c>
      <c r="N441" s="565">
        <v>0</v>
      </c>
      <c r="O441" s="565">
        <v>1.4</v>
      </c>
      <c r="P441" s="565">
        <v>0</v>
      </c>
      <c r="Q441" s="565">
        <v>5.85</v>
      </c>
      <c r="R441" s="566">
        <v>0.08</v>
      </c>
    </row>
    <row r="442" spans="1:18" ht="15.75">
      <c r="A442" s="234"/>
      <c r="B442" s="64" t="s">
        <v>85</v>
      </c>
      <c r="C442" s="205" t="s">
        <v>341</v>
      </c>
      <c r="D442" s="195">
        <v>0</v>
      </c>
      <c r="E442" s="195">
        <v>4.2</v>
      </c>
      <c r="F442" s="195">
        <v>0</v>
      </c>
      <c r="G442" s="195">
        <v>37.76</v>
      </c>
      <c r="H442" s="195">
        <v>0</v>
      </c>
      <c r="I442" s="195">
        <v>0</v>
      </c>
      <c r="J442" s="195">
        <v>0</v>
      </c>
      <c r="K442" s="195">
        <v>0</v>
      </c>
      <c r="L442" s="195">
        <v>0.38700000000000001</v>
      </c>
      <c r="M442" s="195">
        <v>0</v>
      </c>
      <c r="N442" s="195">
        <v>0</v>
      </c>
      <c r="O442" s="195">
        <v>0</v>
      </c>
      <c r="P442" s="195">
        <v>0</v>
      </c>
      <c r="Q442" s="195">
        <v>0</v>
      </c>
      <c r="R442" s="404">
        <v>0</v>
      </c>
    </row>
    <row r="443" spans="1:18" ht="16.5" customHeight="1">
      <c r="A443" s="234"/>
      <c r="B443" s="64" t="s">
        <v>31</v>
      </c>
      <c r="C443" s="205" t="s">
        <v>386</v>
      </c>
      <c r="D443" s="195">
        <v>0</v>
      </c>
      <c r="E443" s="195">
        <v>0</v>
      </c>
      <c r="F443" s="195">
        <v>0</v>
      </c>
      <c r="G443" s="195">
        <v>0</v>
      </c>
      <c r="H443" s="195">
        <v>0</v>
      </c>
      <c r="I443" s="195">
        <v>0</v>
      </c>
      <c r="J443" s="195">
        <v>0</v>
      </c>
      <c r="K443" s="195">
        <v>0</v>
      </c>
      <c r="L443" s="195">
        <v>0</v>
      </c>
      <c r="M443" s="195">
        <v>0</v>
      </c>
      <c r="N443" s="195">
        <v>0</v>
      </c>
      <c r="O443" s="195">
        <v>0</v>
      </c>
      <c r="P443" s="195">
        <v>0</v>
      </c>
      <c r="Q443" s="195">
        <v>0</v>
      </c>
      <c r="R443" s="404">
        <v>0</v>
      </c>
    </row>
    <row r="444" spans="1:18" ht="15.75">
      <c r="A444" s="567"/>
      <c r="B444" s="329" t="s">
        <v>290</v>
      </c>
      <c r="C444" s="568" t="s">
        <v>463</v>
      </c>
      <c r="D444" s="569">
        <v>2.2999999999999998</v>
      </c>
      <c r="E444" s="569">
        <v>0</v>
      </c>
      <c r="F444" s="569">
        <v>10.08</v>
      </c>
      <c r="G444" s="569">
        <v>47.52</v>
      </c>
      <c r="H444" s="570">
        <v>2.9000000000000001E-2</v>
      </c>
      <c r="I444" s="570">
        <v>1.9E-2</v>
      </c>
      <c r="J444" s="569">
        <v>12</v>
      </c>
      <c r="K444" s="570">
        <v>6.4000000000000001E-2</v>
      </c>
      <c r="L444" s="570">
        <v>0.33600000000000002</v>
      </c>
      <c r="M444" s="571">
        <v>6.72</v>
      </c>
      <c r="N444" s="571">
        <v>1E-3</v>
      </c>
      <c r="O444" s="571">
        <v>0</v>
      </c>
      <c r="P444" s="571">
        <v>0</v>
      </c>
      <c r="Q444" s="571">
        <v>12.48</v>
      </c>
      <c r="R444" s="572">
        <v>0.432</v>
      </c>
    </row>
    <row r="445" spans="1:18" ht="42.75">
      <c r="A445" s="10" t="s">
        <v>1003</v>
      </c>
      <c r="B445" s="213" t="s">
        <v>1004</v>
      </c>
      <c r="C445" s="291">
        <v>200</v>
      </c>
      <c r="D445" s="243">
        <f t="shared" ref="D445:R445" si="113">SUM(D446:D450)</f>
        <v>10.68</v>
      </c>
      <c r="E445" s="243">
        <f t="shared" si="113"/>
        <v>14.718999999999999</v>
      </c>
      <c r="F445" s="243">
        <f t="shared" si="113"/>
        <v>22.103999999999999</v>
      </c>
      <c r="G445" s="243">
        <f t="shared" si="113"/>
        <v>267.27999999999997</v>
      </c>
      <c r="H445" s="243">
        <f t="shared" si="113"/>
        <v>1.2E-2</v>
      </c>
      <c r="I445" s="243">
        <f t="shared" si="113"/>
        <v>9.4E-2</v>
      </c>
      <c r="J445" s="243">
        <f t="shared" si="113"/>
        <v>0.19600000000000001</v>
      </c>
      <c r="K445" s="243">
        <f t="shared" si="113"/>
        <v>0.11699999999999999</v>
      </c>
      <c r="L445" s="243">
        <f t="shared" si="113"/>
        <v>0.22000000000000003</v>
      </c>
      <c r="M445" s="243">
        <f t="shared" si="113"/>
        <v>248.32</v>
      </c>
      <c r="N445" s="243">
        <f t="shared" si="113"/>
        <v>0</v>
      </c>
      <c r="O445" s="243">
        <f t="shared" si="113"/>
        <v>9.84</v>
      </c>
      <c r="P445" s="243">
        <f t="shared" si="113"/>
        <v>4.0000000000000001E-3</v>
      </c>
      <c r="Q445" s="243">
        <f t="shared" si="113"/>
        <v>142.4</v>
      </c>
      <c r="R445" s="243">
        <f t="shared" si="113"/>
        <v>0.29600000000000004</v>
      </c>
    </row>
    <row r="446" spans="1:18">
      <c r="A446" s="204"/>
      <c r="B446" s="626" t="s">
        <v>25</v>
      </c>
      <c r="C446" s="737" t="s">
        <v>90</v>
      </c>
      <c r="D446" s="251">
        <v>6.4000000000000001E-2</v>
      </c>
      <c r="E446" s="251">
        <v>5.8</v>
      </c>
      <c r="F446" s="251">
        <v>0.104</v>
      </c>
      <c r="G446" s="251">
        <v>52.96</v>
      </c>
      <c r="H446" s="228">
        <v>1E-3</v>
      </c>
      <c r="I446" s="228">
        <v>0.01</v>
      </c>
      <c r="J446" s="239">
        <v>0</v>
      </c>
      <c r="K446" s="239">
        <v>3.5999999999999997E-2</v>
      </c>
      <c r="L446" s="239">
        <v>0.08</v>
      </c>
      <c r="M446" s="239">
        <v>1.92</v>
      </c>
      <c r="N446" s="239">
        <v>0</v>
      </c>
      <c r="O446" s="228">
        <v>0.04</v>
      </c>
      <c r="P446" s="228">
        <v>0</v>
      </c>
      <c r="Q446" s="239">
        <v>2.4</v>
      </c>
      <c r="R446" s="320">
        <v>1.6E-2</v>
      </c>
    </row>
    <row r="447" spans="1:18">
      <c r="A447" s="204"/>
      <c r="B447" s="626" t="s">
        <v>31</v>
      </c>
      <c r="C447" s="737" t="s">
        <v>148</v>
      </c>
      <c r="D447" s="251">
        <v>0</v>
      </c>
      <c r="E447" s="251">
        <v>0</v>
      </c>
      <c r="F447" s="251">
        <v>0</v>
      </c>
      <c r="G447" s="251">
        <v>0</v>
      </c>
      <c r="H447" s="228">
        <v>0</v>
      </c>
      <c r="I447" s="228">
        <v>0</v>
      </c>
      <c r="J447" s="239">
        <v>0</v>
      </c>
      <c r="K447" s="239">
        <v>0</v>
      </c>
      <c r="L447" s="239">
        <v>0</v>
      </c>
      <c r="M447" s="228">
        <v>0</v>
      </c>
      <c r="N447" s="622">
        <v>0</v>
      </c>
      <c r="O447" s="622">
        <v>0</v>
      </c>
      <c r="P447" s="622">
        <v>0</v>
      </c>
      <c r="Q447" s="622">
        <v>0</v>
      </c>
      <c r="R447" s="320">
        <v>0</v>
      </c>
    </row>
    <row r="448" spans="1:18">
      <c r="A448" s="204"/>
      <c r="B448" s="626" t="s">
        <v>438</v>
      </c>
      <c r="C448" s="251" t="s">
        <v>1005</v>
      </c>
      <c r="D448" s="251">
        <v>6.4960000000000004</v>
      </c>
      <c r="E448" s="251">
        <v>8.26</v>
      </c>
      <c r="F448" s="251">
        <v>0</v>
      </c>
      <c r="G448" s="251">
        <v>101.92</v>
      </c>
      <c r="H448" s="228">
        <v>1.0999999999999999E-2</v>
      </c>
      <c r="I448" s="228">
        <v>8.4000000000000005E-2</v>
      </c>
      <c r="J448" s="239">
        <v>0.19600000000000001</v>
      </c>
      <c r="K448" s="239">
        <v>8.1000000000000003E-2</v>
      </c>
      <c r="L448" s="239">
        <v>0.14000000000000001</v>
      </c>
      <c r="M448" s="239">
        <v>246.4</v>
      </c>
      <c r="N448" s="239">
        <v>0</v>
      </c>
      <c r="O448" s="228">
        <v>9.8000000000000007</v>
      </c>
      <c r="P448" s="228">
        <v>4.0000000000000001E-3</v>
      </c>
      <c r="Q448" s="239">
        <v>140</v>
      </c>
      <c r="R448" s="320">
        <v>0.28000000000000003</v>
      </c>
    </row>
    <row r="449" spans="1:18">
      <c r="A449" s="204"/>
      <c r="B449" s="626" t="s">
        <v>294</v>
      </c>
      <c r="C449" s="251" t="s">
        <v>1006</v>
      </c>
      <c r="D449" s="251">
        <v>4.12</v>
      </c>
      <c r="E449" s="251">
        <v>0.65900000000000003</v>
      </c>
      <c r="F449" s="251">
        <v>22</v>
      </c>
      <c r="G449" s="251">
        <v>112.4</v>
      </c>
      <c r="H449" s="228">
        <v>0</v>
      </c>
      <c r="I449" s="228">
        <v>0</v>
      </c>
      <c r="J449" s="228">
        <v>0</v>
      </c>
      <c r="K449" s="228">
        <v>0</v>
      </c>
      <c r="L449" s="228">
        <v>0</v>
      </c>
      <c r="M449" s="228">
        <v>0</v>
      </c>
      <c r="N449" s="228">
        <v>0</v>
      </c>
      <c r="O449" s="228">
        <v>0</v>
      </c>
      <c r="P449" s="228">
        <v>0</v>
      </c>
      <c r="Q449" s="228">
        <v>0</v>
      </c>
      <c r="R449" s="228">
        <v>0</v>
      </c>
    </row>
    <row r="450" spans="1:18">
      <c r="A450" s="204"/>
      <c r="B450" s="626" t="s">
        <v>29</v>
      </c>
      <c r="C450" s="251" t="s">
        <v>1007</v>
      </c>
      <c r="D450" s="251">
        <v>0</v>
      </c>
      <c r="E450" s="251">
        <v>0</v>
      </c>
      <c r="F450" s="251">
        <v>0</v>
      </c>
      <c r="G450" s="251">
        <v>0</v>
      </c>
      <c r="H450" s="251">
        <v>0</v>
      </c>
      <c r="I450" s="251">
        <v>0</v>
      </c>
      <c r="J450" s="251">
        <v>0</v>
      </c>
      <c r="K450" s="251">
        <v>0</v>
      </c>
      <c r="L450" s="251">
        <v>0</v>
      </c>
      <c r="M450" s="251">
        <v>0</v>
      </c>
      <c r="N450" s="251">
        <v>0</v>
      </c>
      <c r="O450" s="251">
        <v>0</v>
      </c>
      <c r="P450" s="251">
        <v>0</v>
      </c>
      <c r="Q450" s="251">
        <v>0</v>
      </c>
      <c r="R450" s="251">
        <v>0</v>
      </c>
    </row>
    <row r="451" spans="1:18" ht="28.5">
      <c r="A451" s="234">
        <v>395</v>
      </c>
      <c r="B451" s="213" t="s">
        <v>169</v>
      </c>
      <c r="C451" s="232" t="s">
        <v>24</v>
      </c>
      <c r="D451" s="321">
        <f>SUM(D452:D455)</f>
        <v>3.59</v>
      </c>
      <c r="E451" s="321">
        <f t="shared" ref="E451:J451" si="114">SUM(E452:E455)</f>
        <v>3.43</v>
      </c>
      <c r="F451" s="321">
        <f t="shared" si="114"/>
        <v>16.830000000000002</v>
      </c>
      <c r="G451" s="321">
        <f t="shared" si="114"/>
        <v>111.79</v>
      </c>
      <c r="H451" s="321">
        <f t="shared" si="114"/>
        <v>0.02</v>
      </c>
      <c r="I451" s="321">
        <f t="shared" si="114"/>
        <v>7.4999999999999997E-2</v>
      </c>
      <c r="J451" s="321">
        <f t="shared" si="114"/>
        <v>0.6</v>
      </c>
      <c r="K451" s="321">
        <f>SUM(K452:K455)</f>
        <v>2.1999999999999999E-2</v>
      </c>
      <c r="L451" s="321">
        <f>SUM(L452:L455)</f>
        <v>0</v>
      </c>
      <c r="M451" s="321">
        <f t="shared" ref="M451" si="115">SUM(M452:M455)</f>
        <v>60.6</v>
      </c>
      <c r="N451" s="321">
        <f>SUM(N452:N455)</f>
        <v>8.9999999999999993E-3</v>
      </c>
      <c r="O451" s="321">
        <f>SUM(O452:O455)</f>
        <v>14</v>
      </c>
      <c r="P451" s="321">
        <f>SUM(P452:P455)</f>
        <v>0</v>
      </c>
      <c r="Q451" s="321">
        <f>SUM(Q452:Q455)</f>
        <v>30</v>
      </c>
      <c r="R451" s="322">
        <f t="shared" ref="R451" si="116">SUM(R452:R455)</f>
        <v>0.09</v>
      </c>
    </row>
    <row r="452" spans="1:18" ht="15.75">
      <c r="A452" s="234"/>
      <c r="B452" s="64" t="s">
        <v>38</v>
      </c>
      <c r="C452" s="194" t="s">
        <v>170</v>
      </c>
      <c r="D452" s="195">
        <v>0</v>
      </c>
      <c r="E452" s="195">
        <v>0</v>
      </c>
      <c r="F452" s="195">
        <v>0</v>
      </c>
      <c r="G452" s="195">
        <v>0</v>
      </c>
      <c r="H452" s="323">
        <v>0</v>
      </c>
      <c r="I452" s="323">
        <v>0</v>
      </c>
      <c r="J452" s="195">
        <v>0</v>
      </c>
      <c r="K452" s="195">
        <v>0</v>
      </c>
      <c r="L452" s="195">
        <v>0</v>
      </c>
      <c r="M452" s="323">
        <v>0</v>
      </c>
      <c r="N452" s="324">
        <v>0</v>
      </c>
      <c r="O452" s="324">
        <v>0</v>
      </c>
      <c r="P452" s="324">
        <v>0</v>
      </c>
      <c r="Q452" s="324">
        <v>0</v>
      </c>
      <c r="R452" s="325">
        <v>0</v>
      </c>
    </row>
    <row r="453" spans="1:18" ht="30">
      <c r="A453" s="234"/>
      <c r="B453" s="64" t="s">
        <v>42</v>
      </c>
      <c r="C453" s="194" t="s">
        <v>171</v>
      </c>
      <c r="D453" s="195">
        <v>3.5</v>
      </c>
      <c r="E453" s="195">
        <v>3</v>
      </c>
      <c r="F453" s="195">
        <v>4.7</v>
      </c>
      <c r="G453" s="195">
        <v>63</v>
      </c>
      <c r="H453" s="323">
        <v>0</v>
      </c>
      <c r="I453" s="323">
        <v>0</v>
      </c>
      <c r="J453" s="195">
        <v>0.6</v>
      </c>
      <c r="K453" s="195">
        <v>2.1999999999999999E-2</v>
      </c>
      <c r="L453" s="195">
        <v>0</v>
      </c>
      <c r="M453" s="323">
        <v>0</v>
      </c>
      <c r="N453" s="324">
        <v>8.9999999999999993E-3</v>
      </c>
      <c r="O453" s="324">
        <v>14</v>
      </c>
      <c r="P453" s="324">
        <v>0</v>
      </c>
      <c r="Q453" s="324">
        <v>30</v>
      </c>
      <c r="R453" s="325">
        <v>0</v>
      </c>
    </row>
    <row r="454" spans="1:18" ht="15.75">
      <c r="A454" s="234"/>
      <c r="B454" s="64" t="s">
        <v>44</v>
      </c>
      <c r="C454" s="194" t="s">
        <v>45</v>
      </c>
      <c r="D454" s="195">
        <v>0</v>
      </c>
      <c r="E454" s="195">
        <v>0</v>
      </c>
      <c r="F454" s="195">
        <v>11.1</v>
      </c>
      <c r="G454" s="195">
        <v>42.14</v>
      </c>
      <c r="H454" s="323">
        <v>0</v>
      </c>
      <c r="I454" s="323">
        <v>0</v>
      </c>
      <c r="J454" s="195">
        <v>0</v>
      </c>
      <c r="K454" s="195">
        <v>0</v>
      </c>
      <c r="L454" s="195">
        <v>0</v>
      </c>
      <c r="M454" s="323">
        <v>0.6</v>
      </c>
      <c r="N454" s="324">
        <v>0</v>
      </c>
      <c r="O454" s="324">
        <v>0</v>
      </c>
      <c r="P454" s="324">
        <v>0</v>
      </c>
      <c r="Q454" s="324">
        <v>0</v>
      </c>
      <c r="R454" s="325">
        <v>0.06</v>
      </c>
    </row>
    <row r="455" spans="1:18" ht="15.75">
      <c r="A455" s="234"/>
      <c r="B455" s="64" t="s">
        <v>172</v>
      </c>
      <c r="C455" s="194" t="s">
        <v>173</v>
      </c>
      <c r="D455" s="195">
        <v>0.09</v>
      </c>
      <c r="E455" s="195">
        <v>0.43</v>
      </c>
      <c r="F455" s="195">
        <v>1.03</v>
      </c>
      <c r="G455" s="195">
        <v>6.65</v>
      </c>
      <c r="H455" s="323">
        <v>0.02</v>
      </c>
      <c r="I455" s="323">
        <v>7.4999999999999997E-2</v>
      </c>
      <c r="J455" s="195">
        <v>0</v>
      </c>
      <c r="K455" s="195">
        <v>0</v>
      </c>
      <c r="L455" s="195">
        <v>0</v>
      </c>
      <c r="M455" s="323">
        <v>60</v>
      </c>
      <c r="N455" s="324">
        <v>0</v>
      </c>
      <c r="O455" s="324">
        <v>0</v>
      </c>
      <c r="P455" s="324">
        <v>0</v>
      </c>
      <c r="Q455" s="324">
        <v>0</v>
      </c>
      <c r="R455" s="325">
        <v>0.03</v>
      </c>
    </row>
    <row r="456" spans="1:18">
      <c r="A456" s="204">
        <v>10</v>
      </c>
      <c r="B456" s="57" t="s">
        <v>48</v>
      </c>
      <c r="C456" s="87" t="s">
        <v>159</v>
      </c>
      <c r="D456" s="243">
        <f>SUM(D457)</f>
        <v>3.16</v>
      </c>
      <c r="E456" s="243">
        <f t="shared" ref="E456:Q456" si="117">SUM(E457)</f>
        <v>0.4</v>
      </c>
      <c r="F456" s="243">
        <f t="shared" si="117"/>
        <v>19.32</v>
      </c>
      <c r="G456" s="243">
        <f t="shared" si="117"/>
        <v>94</v>
      </c>
      <c r="H456" s="243">
        <f t="shared" si="117"/>
        <v>6.4000000000000001E-2</v>
      </c>
      <c r="I456" s="243">
        <f t="shared" si="117"/>
        <v>2.4E-2</v>
      </c>
      <c r="J456" s="243">
        <f t="shared" si="117"/>
        <v>0</v>
      </c>
      <c r="K456" s="243">
        <f t="shared" si="117"/>
        <v>0</v>
      </c>
      <c r="L456" s="243">
        <f t="shared" si="117"/>
        <v>0.52</v>
      </c>
      <c r="M456" s="243">
        <f t="shared" si="117"/>
        <v>9.1999999999999993</v>
      </c>
      <c r="N456" s="243">
        <f t="shared" si="117"/>
        <v>1E-3</v>
      </c>
      <c r="O456" s="243">
        <f t="shared" si="117"/>
        <v>13.2</v>
      </c>
      <c r="P456" s="243">
        <f t="shared" si="117"/>
        <v>2E-3</v>
      </c>
      <c r="Q456" s="243">
        <f t="shared" si="117"/>
        <v>34.799999999999997</v>
      </c>
      <c r="R456" s="244">
        <f>SUM(R457)</f>
        <v>0.8</v>
      </c>
    </row>
    <row r="457" spans="1:18" ht="15.75" thickBot="1">
      <c r="A457" s="245"/>
      <c r="B457" s="627" t="s">
        <v>48</v>
      </c>
      <c r="C457" s="99" t="s">
        <v>49</v>
      </c>
      <c r="D457" s="246">
        <v>3.16</v>
      </c>
      <c r="E457" s="246">
        <v>0.4</v>
      </c>
      <c r="F457" s="246">
        <v>19.32</v>
      </c>
      <c r="G457" s="246">
        <v>94</v>
      </c>
      <c r="H457" s="246">
        <v>6.4000000000000001E-2</v>
      </c>
      <c r="I457" s="246">
        <v>2.4E-2</v>
      </c>
      <c r="J457" s="246">
        <v>0</v>
      </c>
      <c r="K457" s="246">
        <v>0</v>
      </c>
      <c r="L457" s="246">
        <v>0.52</v>
      </c>
      <c r="M457" s="246">
        <v>9.1999999999999993</v>
      </c>
      <c r="N457" s="247">
        <v>1E-3</v>
      </c>
      <c r="O457" s="247">
        <v>13.2</v>
      </c>
      <c r="P457" s="247">
        <v>2E-3</v>
      </c>
      <c r="Q457" s="247">
        <v>34.799999999999997</v>
      </c>
      <c r="R457" s="248">
        <v>0.8</v>
      </c>
    </row>
    <row r="458" spans="1:18" ht="16.5" thickBot="1">
      <c r="A458" s="741" t="s">
        <v>98</v>
      </c>
      <c r="B458" s="742"/>
      <c r="C458" s="733">
        <v>500</v>
      </c>
      <c r="D458" s="348">
        <f>SUM(D440,D445,D451,D456,)</f>
        <v>19.87</v>
      </c>
      <c r="E458" s="348">
        <f t="shared" ref="E458:R458" si="118">SUM(E440,E445,E451,E456,)</f>
        <v>22.768999999999998</v>
      </c>
      <c r="F458" s="348">
        <f t="shared" si="118"/>
        <v>69.163999999999987</v>
      </c>
      <c r="G458" s="348">
        <f t="shared" si="118"/>
        <v>562.48</v>
      </c>
      <c r="H458" s="348">
        <f t="shared" si="118"/>
        <v>0.13</v>
      </c>
      <c r="I458" s="348">
        <f t="shared" si="118"/>
        <v>0.215</v>
      </c>
      <c r="J458" s="348">
        <f t="shared" si="118"/>
        <v>13.803999999999998</v>
      </c>
      <c r="K458" s="348">
        <f t="shared" si="118"/>
        <v>0.20299999999999999</v>
      </c>
      <c r="L458" s="348">
        <f t="shared" si="118"/>
        <v>1.4830000000000001</v>
      </c>
      <c r="M458" s="348">
        <f t="shared" si="118"/>
        <v>327.96</v>
      </c>
      <c r="N458" s="348">
        <f t="shared" si="118"/>
        <v>1.0999999999999999E-2</v>
      </c>
      <c r="O458" s="348">
        <f t="shared" si="118"/>
        <v>38.44</v>
      </c>
      <c r="P458" s="348">
        <f t="shared" si="118"/>
        <v>6.0000000000000001E-3</v>
      </c>
      <c r="Q458" s="348">
        <f t="shared" si="118"/>
        <v>225.53000000000003</v>
      </c>
      <c r="R458" s="348">
        <f t="shared" si="118"/>
        <v>1.698</v>
      </c>
    </row>
    <row r="459" spans="1:18" ht="15.75" thickBot="1">
      <c r="A459" s="753" t="s">
        <v>55</v>
      </c>
      <c r="B459" s="754"/>
      <c r="C459" s="754"/>
      <c r="D459" s="754"/>
      <c r="E459" s="754"/>
      <c r="F459" s="754"/>
      <c r="G459" s="754"/>
      <c r="H459" s="754"/>
      <c r="I459" s="754"/>
      <c r="J459" s="754"/>
      <c r="K459" s="754"/>
      <c r="L459" s="754"/>
      <c r="M459" s="754"/>
      <c r="N459" s="754"/>
      <c r="O459" s="754"/>
      <c r="P459" s="754"/>
      <c r="Q459" s="754"/>
      <c r="R459" s="755"/>
    </row>
    <row r="460" spans="1:18" ht="42.75">
      <c r="A460" s="617">
        <v>11</v>
      </c>
      <c r="B460" s="624" t="s">
        <v>271</v>
      </c>
      <c r="C460" s="201" t="s">
        <v>175</v>
      </c>
      <c r="D460" s="400">
        <f t="shared" ref="D460:R460" si="119">SUM(D461:D464)</f>
        <v>0.95299999999999996</v>
      </c>
      <c r="E460" s="400">
        <f t="shared" si="119"/>
        <v>4.26</v>
      </c>
      <c r="F460" s="400">
        <f t="shared" si="119"/>
        <v>2.9799999999999995</v>
      </c>
      <c r="G460" s="400">
        <f t="shared" si="119"/>
        <v>54.599999999999994</v>
      </c>
      <c r="H460" s="401">
        <f t="shared" si="119"/>
        <v>0.02</v>
      </c>
      <c r="I460" s="401">
        <f t="shared" si="119"/>
        <v>2.5999999999999999E-2</v>
      </c>
      <c r="J460" s="400">
        <f t="shared" si="119"/>
        <v>22.19</v>
      </c>
      <c r="K460" s="400">
        <f t="shared" si="119"/>
        <v>0.193</v>
      </c>
      <c r="L460" s="400">
        <f t="shared" si="119"/>
        <v>0.46799999999999997</v>
      </c>
      <c r="M460" s="400">
        <f t="shared" si="119"/>
        <v>28.14</v>
      </c>
      <c r="N460" s="400">
        <f t="shared" si="119"/>
        <v>1E-3</v>
      </c>
      <c r="O460" s="400">
        <f t="shared" si="119"/>
        <v>10.528</v>
      </c>
      <c r="P460" s="400">
        <f t="shared" si="119"/>
        <v>0</v>
      </c>
      <c r="Q460" s="400">
        <f t="shared" si="119"/>
        <v>18.61</v>
      </c>
      <c r="R460" s="402">
        <f t="shared" si="119"/>
        <v>0.35799999999999998</v>
      </c>
    </row>
    <row r="461" spans="1:18">
      <c r="A461" s="618"/>
      <c r="B461" s="64" t="s">
        <v>121</v>
      </c>
      <c r="C461" s="205" t="s">
        <v>303</v>
      </c>
      <c r="D461" s="195">
        <v>0.86</v>
      </c>
      <c r="E461" s="195">
        <v>0.05</v>
      </c>
      <c r="F461" s="195">
        <v>2.2599999999999998</v>
      </c>
      <c r="G461" s="195">
        <v>13.44</v>
      </c>
      <c r="H461" s="195">
        <v>1.4E-2</v>
      </c>
      <c r="I461" s="195">
        <v>1.9E-2</v>
      </c>
      <c r="J461" s="195">
        <v>21.6</v>
      </c>
      <c r="K461" s="195">
        <v>1E-3</v>
      </c>
      <c r="L461" s="195">
        <v>4.2999999999999997E-2</v>
      </c>
      <c r="M461" s="195">
        <v>23.04</v>
      </c>
      <c r="N461" s="403">
        <v>1E-3</v>
      </c>
      <c r="O461" s="403">
        <v>6.88</v>
      </c>
      <c r="P461" s="403">
        <v>0</v>
      </c>
      <c r="Q461" s="403">
        <v>13.33</v>
      </c>
      <c r="R461" s="404">
        <v>0.28799999999999998</v>
      </c>
    </row>
    <row r="462" spans="1:18">
      <c r="A462" s="618"/>
      <c r="B462" s="64" t="s">
        <v>131</v>
      </c>
      <c r="C462" s="205" t="s">
        <v>132</v>
      </c>
      <c r="D462" s="207">
        <v>9.2999999999999999E-2</v>
      </c>
      <c r="E462" s="207">
        <v>0.01</v>
      </c>
      <c r="F462" s="207">
        <v>0.72</v>
      </c>
      <c r="G462" s="207">
        <v>3.4</v>
      </c>
      <c r="H462" s="207">
        <v>6.0000000000000001E-3</v>
      </c>
      <c r="I462" s="207">
        <v>7.0000000000000001E-3</v>
      </c>
      <c r="J462" s="207">
        <v>0.59</v>
      </c>
      <c r="K462" s="207">
        <v>0.192</v>
      </c>
      <c r="L462" s="207">
        <v>3.7999999999999999E-2</v>
      </c>
      <c r="M462" s="207">
        <v>5.0999999999999996</v>
      </c>
      <c r="N462" s="208">
        <v>0</v>
      </c>
      <c r="O462" s="208">
        <v>3.6480000000000001</v>
      </c>
      <c r="P462" s="208">
        <v>0</v>
      </c>
      <c r="Q462" s="208">
        <v>5.28</v>
      </c>
      <c r="R462" s="209">
        <v>7.0000000000000007E-2</v>
      </c>
    </row>
    <row r="463" spans="1:18">
      <c r="A463" s="618"/>
      <c r="B463" s="64" t="s">
        <v>85</v>
      </c>
      <c r="C463" s="205" t="s">
        <v>341</v>
      </c>
      <c r="D463" s="195">
        <v>0</v>
      </c>
      <c r="E463" s="195">
        <v>4.2</v>
      </c>
      <c r="F463" s="195">
        <v>0</v>
      </c>
      <c r="G463" s="195">
        <v>37.76</v>
      </c>
      <c r="H463" s="195">
        <v>0</v>
      </c>
      <c r="I463" s="195">
        <v>0</v>
      </c>
      <c r="J463" s="195">
        <v>0</v>
      </c>
      <c r="K463" s="195">
        <v>0</v>
      </c>
      <c r="L463" s="195">
        <v>0.38700000000000001</v>
      </c>
      <c r="M463" s="195">
        <v>0</v>
      </c>
      <c r="N463" s="195">
        <v>0</v>
      </c>
      <c r="O463" s="195">
        <v>0</v>
      </c>
      <c r="P463" s="195">
        <v>0</v>
      </c>
      <c r="Q463" s="195">
        <v>0</v>
      </c>
      <c r="R463" s="404">
        <v>0</v>
      </c>
    </row>
    <row r="464" spans="1:18">
      <c r="A464" s="618"/>
      <c r="B464" s="64" t="s">
        <v>31</v>
      </c>
      <c r="C464" s="205" t="s">
        <v>386</v>
      </c>
      <c r="D464" s="195">
        <v>0</v>
      </c>
      <c r="E464" s="195">
        <v>0</v>
      </c>
      <c r="F464" s="195">
        <v>0</v>
      </c>
      <c r="G464" s="195">
        <v>0</v>
      </c>
      <c r="H464" s="195">
        <v>0</v>
      </c>
      <c r="I464" s="195">
        <v>0</v>
      </c>
      <c r="J464" s="195">
        <v>0</v>
      </c>
      <c r="K464" s="195">
        <v>0</v>
      </c>
      <c r="L464" s="195">
        <v>0</v>
      </c>
      <c r="M464" s="195">
        <v>0</v>
      </c>
      <c r="N464" s="195">
        <v>0</v>
      </c>
      <c r="O464" s="195">
        <v>0</v>
      </c>
      <c r="P464" s="195">
        <v>0</v>
      </c>
      <c r="Q464" s="195">
        <v>0</v>
      </c>
      <c r="R464" s="404">
        <v>0</v>
      </c>
    </row>
    <row r="465" spans="1:18" ht="16.5" customHeight="1">
      <c r="A465" s="56" t="s">
        <v>65</v>
      </c>
      <c r="B465" s="57" t="s">
        <v>66</v>
      </c>
      <c r="C465" s="58">
        <v>200</v>
      </c>
      <c r="D465" s="262">
        <f t="shared" ref="D465:R465" si="120">SUM(D466:D471)</f>
        <v>8.9939999999999998</v>
      </c>
      <c r="E465" s="262">
        <f t="shared" si="120"/>
        <v>0.70399999999999996</v>
      </c>
      <c r="F465" s="262">
        <f t="shared" si="120"/>
        <v>18.543999999999997</v>
      </c>
      <c r="G465" s="262">
        <f t="shared" si="120"/>
        <v>115.6</v>
      </c>
      <c r="H465" s="262">
        <f t="shared" si="120"/>
        <v>0.26600000000000001</v>
      </c>
      <c r="I465" s="262">
        <f t="shared" si="120"/>
        <v>0.53</v>
      </c>
      <c r="J465" s="262">
        <f t="shared" si="120"/>
        <v>9.2720000000000002</v>
      </c>
      <c r="K465" s="262">
        <f t="shared" si="120"/>
        <v>0.161</v>
      </c>
      <c r="L465" s="262">
        <f t="shared" si="120"/>
        <v>0.11199999999999999</v>
      </c>
      <c r="M465" s="262">
        <f t="shared" si="120"/>
        <v>48.16</v>
      </c>
      <c r="N465" s="262">
        <f t="shared" si="120"/>
        <v>2E-3</v>
      </c>
      <c r="O465" s="262">
        <f t="shared" si="120"/>
        <v>30.16</v>
      </c>
      <c r="P465" s="262">
        <f t="shared" si="120"/>
        <v>2E-3</v>
      </c>
      <c r="Q465" s="262">
        <f t="shared" si="120"/>
        <v>106.64000000000001</v>
      </c>
      <c r="R465" s="263">
        <f t="shared" si="120"/>
        <v>2.2160000000000002</v>
      </c>
    </row>
    <row r="466" spans="1:18" ht="19.5" customHeight="1">
      <c r="A466" s="60"/>
      <c r="B466" s="61" t="s">
        <v>67</v>
      </c>
      <c r="C466" s="62" t="s">
        <v>68</v>
      </c>
      <c r="D466" s="264">
        <v>0.8</v>
      </c>
      <c r="E466" s="264">
        <v>0.16</v>
      </c>
      <c r="F466" s="264">
        <v>6.52</v>
      </c>
      <c r="G466" s="264">
        <v>30.8</v>
      </c>
      <c r="H466" s="264">
        <v>4.8000000000000001E-2</v>
      </c>
      <c r="I466" s="264">
        <v>0.28000000000000003</v>
      </c>
      <c r="J466" s="264">
        <v>8</v>
      </c>
      <c r="K466" s="264">
        <v>1E-3</v>
      </c>
      <c r="L466" s="264">
        <v>0.04</v>
      </c>
      <c r="M466" s="264">
        <v>4</v>
      </c>
      <c r="N466" s="265">
        <v>2E-3</v>
      </c>
      <c r="O466" s="265">
        <v>9.1999999999999993</v>
      </c>
      <c r="P466" s="265">
        <v>0</v>
      </c>
      <c r="Q466" s="265">
        <v>23.2</v>
      </c>
      <c r="R466" s="266">
        <v>0.36</v>
      </c>
    </row>
    <row r="467" spans="1:18">
      <c r="A467" s="60"/>
      <c r="B467" s="61" t="s">
        <v>69</v>
      </c>
      <c r="C467" s="62" t="s">
        <v>70</v>
      </c>
      <c r="D467" s="264">
        <v>0.112</v>
      </c>
      <c r="E467" s="264">
        <v>0</v>
      </c>
      <c r="F467" s="264">
        <v>0.72799999999999998</v>
      </c>
      <c r="G467" s="264">
        <v>3.2</v>
      </c>
      <c r="H467" s="264">
        <v>4.0000000000000001E-3</v>
      </c>
      <c r="I467" s="264">
        <v>2E-3</v>
      </c>
      <c r="J467" s="264">
        <v>0.8</v>
      </c>
      <c r="K467" s="264">
        <v>0</v>
      </c>
      <c r="L467" s="264">
        <v>1.6E-2</v>
      </c>
      <c r="M467" s="264">
        <v>2.48</v>
      </c>
      <c r="N467" s="265">
        <v>0</v>
      </c>
      <c r="O467" s="265">
        <v>1.1200000000000001</v>
      </c>
      <c r="P467" s="265">
        <v>0</v>
      </c>
      <c r="Q467" s="265">
        <v>4.6399999999999997</v>
      </c>
      <c r="R467" s="266">
        <v>6.4000000000000001E-2</v>
      </c>
    </row>
    <row r="468" spans="1:18">
      <c r="A468" s="60"/>
      <c r="B468" s="61" t="s">
        <v>71</v>
      </c>
      <c r="C468" s="63" t="s">
        <v>72</v>
      </c>
      <c r="D468" s="264">
        <v>7.3999999999999996E-2</v>
      </c>
      <c r="E468" s="264">
        <v>8.0000000000000002E-3</v>
      </c>
      <c r="F468" s="264">
        <v>0.57599999999999996</v>
      </c>
      <c r="G468" s="264">
        <v>2.72</v>
      </c>
      <c r="H468" s="264">
        <v>5.0000000000000001E-3</v>
      </c>
      <c r="I468" s="264">
        <v>6.0000000000000001E-3</v>
      </c>
      <c r="J468" s="264">
        <v>0.47199999999999998</v>
      </c>
      <c r="K468" s="264">
        <v>0.16</v>
      </c>
      <c r="L468" s="264">
        <v>3.2000000000000001E-2</v>
      </c>
      <c r="M468" s="264">
        <v>4.08</v>
      </c>
      <c r="N468" s="265">
        <v>0</v>
      </c>
      <c r="O468" s="265">
        <v>3.04</v>
      </c>
      <c r="P468" s="265">
        <v>0</v>
      </c>
      <c r="Q468" s="265">
        <v>4.4000000000000004</v>
      </c>
      <c r="R468" s="266">
        <v>5.6000000000000001E-2</v>
      </c>
    </row>
    <row r="469" spans="1:18">
      <c r="A469" s="56"/>
      <c r="B469" s="64" t="s">
        <v>73</v>
      </c>
      <c r="C469" s="65" t="s">
        <v>74</v>
      </c>
      <c r="D469" s="229">
        <v>4.7279999999999998</v>
      </c>
      <c r="E469" s="229">
        <v>0.216</v>
      </c>
      <c r="F469" s="229">
        <v>2.88</v>
      </c>
      <c r="G469" s="229">
        <v>31.2</v>
      </c>
      <c r="H469" s="229">
        <v>7.9000000000000001E-2</v>
      </c>
      <c r="I469" s="229">
        <v>0.218</v>
      </c>
      <c r="J469" s="229">
        <v>0</v>
      </c>
      <c r="K469" s="229">
        <v>0</v>
      </c>
      <c r="L469" s="229">
        <v>2.4E-2</v>
      </c>
      <c r="M469" s="229">
        <v>19.2</v>
      </c>
      <c r="N469" s="230">
        <v>0</v>
      </c>
      <c r="O469" s="230">
        <v>16.8</v>
      </c>
      <c r="P469" s="230">
        <v>2E-3</v>
      </c>
      <c r="Q469" s="230">
        <v>74.400000000000006</v>
      </c>
      <c r="R469" s="231">
        <v>0.64800000000000002</v>
      </c>
    </row>
    <row r="470" spans="1:18" ht="15.75" customHeight="1">
      <c r="A470" s="60"/>
      <c r="B470" s="61" t="s">
        <v>31</v>
      </c>
      <c r="C470" s="66" t="s">
        <v>76</v>
      </c>
      <c r="D470" s="264">
        <v>0</v>
      </c>
      <c r="E470" s="264">
        <v>0</v>
      </c>
      <c r="F470" s="264">
        <v>0</v>
      </c>
      <c r="G470" s="264">
        <v>0</v>
      </c>
      <c r="H470" s="264">
        <v>0</v>
      </c>
      <c r="I470" s="264">
        <v>0</v>
      </c>
      <c r="J470" s="264">
        <v>0</v>
      </c>
      <c r="K470" s="264">
        <v>0</v>
      </c>
      <c r="L470" s="264">
        <v>0</v>
      </c>
      <c r="M470" s="264">
        <v>0</v>
      </c>
      <c r="N470" s="264">
        <v>0</v>
      </c>
      <c r="O470" s="264">
        <v>0</v>
      </c>
      <c r="P470" s="264">
        <v>0</v>
      </c>
      <c r="Q470" s="264">
        <v>0</v>
      </c>
      <c r="R470" s="266">
        <v>0</v>
      </c>
    </row>
    <row r="471" spans="1:18" ht="15" customHeight="1">
      <c r="A471" s="60"/>
      <c r="B471" s="61" t="s">
        <v>77</v>
      </c>
      <c r="C471" s="62" t="s">
        <v>78</v>
      </c>
      <c r="D471" s="264">
        <v>3.28</v>
      </c>
      <c r="E471" s="264">
        <v>0.32</v>
      </c>
      <c r="F471" s="264">
        <v>7.84</v>
      </c>
      <c r="G471" s="264">
        <v>47.68</v>
      </c>
      <c r="H471" s="264">
        <v>0.13</v>
      </c>
      <c r="I471" s="264">
        <v>2.4E-2</v>
      </c>
      <c r="J471" s="264">
        <v>0</v>
      </c>
      <c r="K471" s="264">
        <v>0</v>
      </c>
      <c r="L471" s="264">
        <v>0</v>
      </c>
      <c r="M471" s="264">
        <v>18.399999999999999</v>
      </c>
      <c r="N471" s="265">
        <v>0</v>
      </c>
      <c r="O471" s="265">
        <v>0</v>
      </c>
      <c r="P471" s="265">
        <v>0</v>
      </c>
      <c r="Q471" s="265">
        <v>0</v>
      </c>
      <c r="R471" s="266">
        <v>1.0880000000000001</v>
      </c>
    </row>
    <row r="472" spans="1:18" ht="29.25" customHeight="1">
      <c r="A472" s="204">
        <v>290</v>
      </c>
      <c r="B472" s="57" t="s">
        <v>274</v>
      </c>
      <c r="C472" s="271">
        <v>100</v>
      </c>
      <c r="D472" s="346">
        <f>SUM(D473:D476)</f>
        <v>15.306000000000001</v>
      </c>
      <c r="E472" s="346">
        <f t="shared" ref="E472:R472" si="121">SUM(E473:E476)</f>
        <v>16.806000000000001</v>
      </c>
      <c r="F472" s="346">
        <f>SUM(F473:F476)</f>
        <v>3.4249999999999998</v>
      </c>
      <c r="G472" s="346">
        <f>SUM(G473:G476)</f>
        <v>226.34</v>
      </c>
      <c r="H472" s="346">
        <f t="shared" si="121"/>
        <v>7.8999999999999987E-2</v>
      </c>
      <c r="I472" s="346">
        <f t="shared" si="121"/>
        <v>0.16</v>
      </c>
      <c r="J472" s="346">
        <f t="shared" si="121"/>
        <v>1.4279999999999999</v>
      </c>
      <c r="K472" s="346">
        <f t="shared" si="121"/>
        <v>6.2E-2</v>
      </c>
      <c r="L472" s="346">
        <f t="shared" si="121"/>
        <v>0.47899999999999998</v>
      </c>
      <c r="M472" s="346">
        <f t="shared" si="121"/>
        <v>78.525000000000006</v>
      </c>
      <c r="N472" s="346">
        <f t="shared" si="121"/>
        <v>5.0000000000000001E-3</v>
      </c>
      <c r="O472" s="346">
        <f t="shared" si="121"/>
        <v>17.899999999999999</v>
      </c>
      <c r="P472" s="346">
        <f t="shared" si="121"/>
        <v>1.0999999999999999E-2</v>
      </c>
      <c r="Q472" s="346">
        <f t="shared" si="121"/>
        <v>145.935</v>
      </c>
      <c r="R472" s="347">
        <f t="shared" si="121"/>
        <v>1.3819999999999999</v>
      </c>
    </row>
    <row r="473" spans="1:18" ht="15.75" customHeight="1">
      <c r="A473" s="204"/>
      <c r="B473" s="61" t="s">
        <v>275</v>
      </c>
      <c r="C473" s="199" t="s">
        <v>276</v>
      </c>
      <c r="D473" s="61">
        <v>13.65</v>
      </c>
      <c r="E473" s="61">
        <v>13.8</v>
      </c>
      <c r="F473" s="61">
        <v>0.52500000000000002</v>
      </c>
      <c r="G473" s="61">
        <v>180.75</v>
      </c>
      <c r="H473" s="61">
        <v>5.1999999999999998E-2</v>
      </c>
      <c r="I473" s="61">
        <v>0.112</v>
      </c>
      <c r="J473" s="61">
        <v>1.35</v>
      </c>
      <c r="K473" s="61">
        <v>5.3999999999999999E-2</v>
      </c>
      <c r="L473" s="61">
        <v>0.375</v>
      </c>
      <c r="M473" s="61">
        <v>12</v>
      </c>
      <c r="N473" s="220">
        <v>4.0000000000000001E-3</v>
      </c>
      <c r="O473" s="220">
        <v>13.5</v>
      </c>
      <c r="P473" s="220">
        <v>0.01</v>
      </c>
      <c r="Q473" s="220">
        <v>123.75</v>
      </c>
      <c r="R473" s="221">
        <v>1.2</v>
      </c>
    </row>
    <row r="474" spans="1:18">
      <c r="A474" s="204"/>
      <c r="B474" s="61" t="s">
        <v>134</v>
      </c>
      <c r="C474" s="199" t="s">
        <v>199</v>
      </c>
      <c r="D474" s="61">
        <v>0.35</v>
      </c>
      <c r="E474" s="61">
        <v>2.5</v>
      </c>
      <c r="F474" s="61">
        <v>0.4</v>
      </c>
      <c r="G474" s="61">
        <v>25.75</v>
      </c>
      <c r="H474" s="61">
        <v>4.0000000000000001E-3</v>
      </c>
      <c r="I474" s="61">
        <v>1.2999999999999999E-2</v>
      </c>
      <c r="J474" s="61">
        <v>3.0000000000000001E-3</v>
      </c>
      <c r="K474" s="61">
        <v>8.0000000000000002E-3</v>
      </c>
      <c r="L474" s="61">
        <v>3.6999999999999998E-2</v>
      </c>
      <c r="M474" s="61">
        <v>64.5</v>
      </c>
      <c r="N474" s="220">
        <v>1E-3</v>
      </c>
      <c r="O474" s="220">
        <v>1.25</v>
      </c>
      <c r="P474" s="220">
        <v>0</v>
      </c>
      <c r="Q474" s="220">
        <v>7.75</v>
      </c>
      <c r="R474" s="221">
        <v>2.5000000000000001E-2</v>
      </c>
    </row>
    <row r="475" spans="1:18">
      <c r="A475" s="204"/>
      <c r="B475" s="61" t="s">
        <v>83</v>
      </c>
      <c r="C475" s="199" t="s">
        <v>198</v>
      </c>
      <c r="D475" s="61">
        <v>0.41599999999999998</v>
      </c>
      <c r="E475" s="61">
        <v>5.6000000000000001E-2</v>
      </c>
      <c r="F475" s="61">
        <v>2.5</v>
      </c>
      <c r="G475" s="61">
        <v>12.34</v>
      </c>
      <c r="H475" s="61">
        <v>0.01</v>
      </c>
      <c r="I475" s="61">
        <v>3.0000000000000001E-3</v>
      </c>
      <c r="J475" s="61">
        <v>0</v>
      </c>
      <c r="K475" s="61">
        <v>0</v>
      </c>
      <c r="L475" s="61">
        <v>6.7000000000000004E-2</v>
      </c>
      <c r="M475" s="61">
        <v>0.9</v>
      </c>
      <c r="N475" s="220">
        <v>0</v>
      </c>
      <c r="O475" s="220">
        <v>1.65</v>
      </c>
      <c r="P475" s="220">
        <v>0</v>
      </c>
      <c r="Q475" s="220">
        <v>4.3099999999999996</v>
      </c>
      <c r="R475" s="221">
        <v>7.8E-2</v>
      </c>
    </row>
    <row r="476" spans="1:18">
      <c r="A476" s="204"/>
      <c r="B476" s="61" t="s">
        <v>277</v>
      </c>
      <c r="C476" s="199" t="s">
        <v>197</v>
      </c>
      <c r="D476" s="61">
        <v>0.89</v>
      </c>
      <c r="E476" s="61">
        <v>0.45</v>
      </c>
      <c r="F476" s="61">
        <v>0</v>
      </c>
      <c r="G476" s="61">
        <v>7.5</v>
      </c>
      <c r="H476" s="61">
        <v>1.2999999999999999E-2</v>
      </c>
      <c r="I476" s="61">
        <v>3.2000000000000001E-2</v>
      </c>
      <c r="J476" s="61">
        <v>7.4999999999999997E-2</v>
      </c>
      <c r="K476" s="61">
        <v>0</v>
      </c>
      <c r="L476" s="61">
        <v>0</v>
      </c>
      <c r="M476" s="61">
        <v>1.125</v>
      </c>
      <c r="N476" s="220">
        <v>0</v>
      </c>
      <c r="O476" s="220">
        <v>1.5</v>
      </c>
      <c r="P476" s="220">
        <v>1E-3</v>
      </c>
      <c r="Q476" s="220">
        <v>10.125</v>
      </c>
      <c r="R476" s="221">
        <v>7.9000000000000001E-2</v>
      </c>
    </row>
    <row r="477" spans="1:18" ht="28.5">
      <c r="A477" s="56">
        <v>65</v>
      </c>
      <c r="B477" s="213" t="s">
        <v>153</v>
      </c>
      <c r="C477" s="291">
        <v>150</v>
      </c>
      <c r="D477" s="236">
        <f t="shared" ref="D477:R477" si="122">SUM(D478:D481)</f>
        <v>8.7420000000000009</v>
      </c>
      <c r="E477" s="236">
        <f t="shared" si="122"/>
        <v>6.6269999999999998</v>
      </c>
      <c r="F477" s="236">
        <f t="shared" si="122"/>
        <v>46.377000000000002</v>
      </c>
      <c r="G477" s="236">
        <f t="shared" si="122"/>
        <v>270.87</v>
      </c>
      <c r="H477" s="236">
        <f t="shared" si="122"/>
        <v>0.251</v>
      </c>
      <c r="I477" s="236">
        <f t="shared" si="122"/>
        <v>0.13700000000000001</v>
      </c>
      <c r="J477" s="236">
        <f t="shared" si="122"/>
        <v>0</v>
      </c>
      <c r="K477" s="236">
        <f t="shared" si="122"/>
        <v>2.8000000000000001E-2</v>
      </c>
      <c r="L477" s="236">
        <f t="shared" si="122"/>
        <v>0.6120000000000001</v>
      </c>
      <c r="M477" s="236">
        <f t="shared" si="122"/>
        <v>15.24</v>
      </c>
      <c r="N477" s="236">
        <f t="shared" si="122"/>
        <v>2E-3</v>
      </c>
      <c r="O477" s="236">
        <f t="shared" si="122"/>
        <v>138.03</v>
      </c>
      <c r="P477" s="236">
        <f t="shared" si="122"/>
        <v>4.0000000000000001E-3</v>
      </c>
      <c r="Q477" s="236">
        <f t="shared" si="122"/>
        <v>207.42000000000002</v>
      </c>
      <c r="R477" s="237">
        <f t="shared" si="122"/>
        <v>4.6349999999999998</v>
      </c>
    </row>
    <row r="478" spans="1:18" s="727" customFormat="1">
      <c r="A478" s="56"/>
      <c r="B478" s="64" t="s">
        <v>25</v>
      </c>
      <c r="C478" s="70" t="s">
        <v>26</v>
      </c>
      <c r="D478" s="239">
        <v>4.8000000000000001E-2</v>
      </c>
      <c r="E478" s="239">
        <v>4.3499999999999996</v>
      </c>
      <c r="F478" s="239">
        <v>7.8E-2</v>
      </c>
      <c r="G478" s="239">
        <v>39.72</v>
      </c>
      <c r="H478" s="239">
        <v>1E-3</v>
      </c>
      <c r="I478" s="239">
        <v>7.0000000000000001E-3</v>
      </c>
      <c r="J478" s="239">
        <v>0</v>
      </c>
      <c r="K478" s="239">
        <v>2.7E-2</v>
      </c>
      <c r="L478" s="239">
        <v>0.06</v>
      </c>
      <c r="M478" s="239">
        <v>1.44</v>
      </c>
      <c r="N478" s="240">
        <v>0</v>
      </c>
      <c r="O478" s="240">
        <v>0.03</v>
      </c>
      <c r="P478" s="240">
        <v>0</v>
      </c>
      <c r="Q478" s="240">
        <v>1.8</v>
      </c>
      <c r="R478" s="241">
        <v>1.2E-2</v>
      </c>
    </row>
    <row r="479" spans="1:18" s="727" customFormat="1">
      <c r="A479" s="56"/>
      <c r="B479" s="64" t="s">
        <v>29</v>
      </c>
      <c r="C479" s="239" t="s">
        <v>380</v>
      </c>
      <c r="D479" s="239">
        <v>0</v>
      </c>
      <c r="E479" s="239">
        <v>0</v>
      </c>
      <c r="F479" s="239">
        <v>0</v>
      </c>
      <c r="G479" s="239">
        <v>0</v>
      </c>
      <c r="H479" s="239">
        <v>0</v>
      </c>
      <c r="I479" s="239">
        <v>0</v>
      </c>
      <c r="J479" s="239">
        <v>0</v>
      </c>
      <c r="K479" s="239">
        <v>0</v>
      </c>
      <c r="L479" s="239">
        <v>0</v>
      </c>
      <c r="M479" s="239">
        <v>0</v>
      </c>
      <c r="N479" s="239">
        <v>0</v>
      </c>
      <c r="O479" s="239">
        <v>0</v>
      </c>
      <c r="P479" s="239">
        <v>0</v>
      </c>
      <c r="Q479" s="239">
        <v>0</v>
      </c>
      <c r="R479" s="241">
        <v>0</v>
      </c>
    </row>
    <row r="480" spans="1:18" s="727" customFormat="1">
      <c r="A480" s="56"/>
      <c r="B480" s="64" t="s">
        <v>31</v>
      </c>
      <c r="C480" s="239" t="s">
        <v>257</v>
      </c>
      <c r="D480" s="239">
        <v>0</v>
      </c>
      <c r="E480" s="239">
        <v>0</v>
      </c>
      <c r="F480" s="239">
        <v>0</v>
      </c>
      <c r="G480" s="239">
        <v>0</v>
      </c>
      <c r="H480" s="239">
        <v>0</v>
      </c>
      <c r="I480" s="239">
        <v>0</v>
      </c>
      <c r="J480" s="239">
        <v>0</v>
      </c>
      <c r="K480" s="239">
        <v>0</v>
      </c>
      <c r="L480" s="239">
        <v>0</v>
      </c>
      <c r="M480" s="239">
        <v>0</v>
      </c>
      <c r="N480" s="239">
        <v>0</v>
      </c>
      <c r="O480" s="239">
        <v>0</v>
      </c>
      <c r="P480" s="239">
        <v>0</v>
      </c>
      <c r="Q480" s="239">
        <v>0</v>
      </c>
      <c r="R480" s="241">
        <v>0</v>
      </c>
    </row>
    <row r="481" spans="1:18" s="727" customFormat="1">
      <c r="A481" s="56"/>
      <c r="B481" s="64" t="s">
        <v>155</v>
      </c>
      <c r="C481" s="239" t="s">
        <v>381</v>
      </c>
      <c r="D481" s="239">
        <v>8.6940000000000008</v>
      </c>
      <c r="E481" s="239">
        <v>2.2770000000000001</v>
      </c>
      <c r="F481" s="239">
        <v>46.298999999999999</v>
      </c>
      <c r="G481" s="239">
        <v>231.15</v>
      </c>
      <c r="H481" s="239">
        <v>0.25</v>
      </c>
      <c r="I481" s="239">
        <v>0.13</v>
      </c>
      <c r="J481" s="239">
        <v>0</v>
      </c>
      <c r="K481" s="239">
        <v>1E-3</v>
      </c>
      <c r="L481" s="239">
        <v>0.55200000000000005</v>
      </c>
      <c r="M481" s="239">
        <v>13.8</v>
      </c>
      <c r="N481" s="240">
        <v>2E-3</v>
      </c>
      <c r="O481" s="240">
        <v>138</v>
      </c>
      <c r="P481" s="240">
        <v>4.0000000000000001E-3</v>
      </c>
      <c r="Q481" s="240">
        <v>205.62</v>
      </c>
      <c r="R481" s="241">
        <v>4.6230000000000002</v>
      </c>
    </row>
    <row r="482" spans="1:18" ht="28.5">
      <c r="A482" s="56">
        <v>130</v>
      </c>
      <c r="B482" s="57" t="s">
        <v>156</v>
      </c>
      <c r="C482" s="58" t="s">
        <v>24</v>
      </c>
      <c r="D482" s="298">
        <f t="shared" ref="D482:R482" si="123">SUM(D483:D483)</f>
        <v>0</v>
      </c>
      <c r="E482" s="298">
        <f t="shared" si="123"/>
        <v>1</v>
      </c>
      <c r="F482" s="298">
        <f t="shared" si="123"/>
        <v>18.2</v>
      </c>
      <c r="G482" s="298">
        <f t="shared" si="123"/>
        <v>76</v>
      </c>
      <c r="H482" s="298">
        <f t="shared" si="123"/>
        <v>0.02</v>
      </c>
      <c r="I482" s="298">
        <f t="shared" si="123"/>
        <v>0.02</v>
      </c>
      <c r="J482" s="298">
        <f t="shared" si="123"/>
        <v>4</v>
      </c>
      <c r="K482" s="298">
        <f t="shared" si="123"/>
        <v>0</v>
      </c>
      <c r="L482" s="298">
        <f t="shared" si="123"/>
        <v>0.2</v>
      </c>
      <c r="M482" s="298">
        <f t="shared" si="123"/>
        <v>14</v>
      </c>
      <c r="N482" s="298">
        <f t="shared" si="123"/>
        <v>2E-3</v>
      </c>
      <c r="O482" s="298">
        <f t="shared" si="123"/>
        <v>8</v>
      </c>
      <c r="P482" s="298">
        <f t="shared" si="123"/>
        <v>0</v>
      </c>
      <c r="Q482" s="298">
        <f t="shared" si="123"/>
        <v>14</v>
      </c>
      <c r="R482" s="299">
        <f t="shared" si="123"/>
        <v>0.6</v>
      </c>
    </row>
    <row r="483" spans="1:18">
      <c r="A483" s="60"/>
      <c r="B483" s="61" t="s">
        <v>157</v>
      </c>
      <c r="C483" s="62" t="s">
        <v>158</v>
      </c>
      <c r="D483" s="301">
        <v>0</v>
      </c>
      <c r="E483" s="301">
        <v>1</v>
      </c>
      <c r="F483" s="301">
        <v>18.2</v>
      </c>
      <c r="G483" s="301">
        <v>76</v>
      </c>
      <c r="H483" s="301">
        <v>0.02</v>
      </c>
      <c r="I483" s="301">
        <v>0.02</v>
      </c>
      <c r="J483" s="301">
        <v>4</v>
      </c>
      <c r="K483" s="301">
        <v>0</v>
      </c>
      <c r="L483" s="301">
        <v>0.2</v>
      </c>
      <c r="M483" s="301">
        <v>14</v>
      </c>
      <c r="N483" s="302">
        <v>2E-3</v>
      </c>
      <c r="O483" s="302">
        <v>8</v>
      </c>
      <c r="P483" s="302">
        <v>0</v>
      </c>
      <c r="Q483" s="302">
        <v>14</v>
      </c>
      <c r="R483" s="303">
        <v>0.6</v>
      </c>
    </row>
    <row r="484" spans="1:18">
      <c r="A484" s="134">
        <v>11</v>
      </c>
      <c r="B484" s="57" t="s">
        <v>95</v>
      </c>
      <c r="C484" s="267">
        <v>30</v>
      </c>
      <c r="D484" s="262">
        <f>SUM(D485)</f>
        <v>1.98</v>
      </c>
      <c r="E484" s="262">
        <f t="shared" ref="E484:R484" si="124">SUM(E485)</f>
        <v>0.36</v>
      </c>
      <c r="F484" s="262">
        <f t="shared" si="124"/>
        <v>10.8</v>
      </c>
      <c r="G484" s="262">
        <f t="shared" si="124"/>
        <v>54.3</v>
      </c>
      <c r="H484" s="262">
        <f t="shared" si="124"/>
        <v>5.3999999999999999E-2</v>
      </c>
      <c r="I484" s="262">
        <f t="shared" si="124"/>
        <v>2.4E-2</v>
      </c>
      <c r="J484" s="262">
        <f t="shared" si="124"/>
        <v>0</v>
      </c>
      <c r="K484" s="272">
        <f t="shared" si="124"/>
        <v>0</v>
      </c>
      <c r="L484" s="272">
        <f t="shared" si="124"/>
        <v>0</v>
      </c>
      <c r="M484" s="272">
        <f t="shared" si="124"/>
        <v>0</v>
      </c>
      <c r="N484" s="272">
        <f t="shared" si="124"/>
        <v>0</v>
      </c>
      <c r="O484" s="272">
        <f t="shared" si="124"/>
        <v>0</v>
      </c>
      <c r="P484" s="272">
        <f t="shared" si="124"/>
        <v>0</v>
      </c>
      <c r="Q484" s="272">
        <f t="shared" si="124"/>
        <v>0</v>
      </c>
      <c r="R484" s="272">
        <f t="shared" si="124"/>
        <v>0</v>
      </c>
    </row>
    <row r="485" spans="1:18" ht="15.75" thickBot="1">
      <c r="A485" s="390"/>
      <c r="B485" s="627" t="s">
        <v>96</v>
      </c>
      <c r="C485" s="391" t="s">
        <v>97</v>
      </c>
      <c r="D485" s="392">
        <v>1.98</v>
      </c>
      <c r="E485" s="392">
        <v>0.36</v>
      </c>
      <c r="F485" s="392">
        <v>10.8</v>
      </c>
      <c r="G485" s="392">
        <v>54.3</v>
      </c>
      <c r="H485" s="392">
        <v>5.3999999999999999E-2</v>
      </c>
      <c r="I485" s="392">
        <v>2.4E-2</v>
      </c>
      <c r="J485" s="392">
        <v>0</v>
      </c>
      <c r="K485" s="229">
        <v>0</v>
      </c>
      <c r="L485" s="229">
        <v>0</v>
      </c>
      <c r="M485" s="229">
        <v>0</v>
      </c>
      <c r="N485" s="229">
        <v>0</v>
      </c>
      <c r="O485" s="229">
        <v>0</v>
      </c>
      <c r="P485" s="229">
        <v>0</v>
      </c>
      <c r="Q485" s="229">
        <v>0</v>
      </c>
      <c r="R485" s="231">
        <v>0</v>
      </c>
    </row>
    <row r="486" spans="1:18" ht="16.5" thickBot="1">
      <c r="A486" s="741" t="s">
        <v>98</v>
      </c>
      <c r="B486" s="742"/>
      <c r="C486" s="733">
        <v>780</v>
      </c>
      <c r="D486" s="405">
        <f>SUM(D460,D465,D472,D477,D482,D484,)</f>
        <v>35.975000000000001</v>
      </c>
      <c r="E486" s="405">
        <f t="shared" ref="E486:R486" si="125">SUM(E460,E465,E472,E477,E482,E484,)</f>
        <v>29.756999999999998</v>
      </c>
      <c r="F486" s="405">
        <f t="shared" si="125"/>
        <v>100.32599999999999</v>
      </c>
      <c r="G486" s="405">
        <f t="shared" si="125"/>
        <v>797.70999999999992</v>
      </c>
      <c r="H486" s="405">
        <f t="shared" si="125"/>
        <v>0.69000000000000006</v>
      </c>
      <c r="I486" s="405">
        <f t="shared" si="125"/>
        <v>0.89700000000000013</v>
      </c>
      <c r="J486" s="405">
        <f t="shared" si="125"/>
        <v>36.89</v>
      </c>
      <c r="K486" s="405">
        <f t="shared" si="125"/>
        <v>0.44400000000000001</v>
      </c>
      <c r="L486" s="405">
        <f t="shared" si="125"/>
        <v>1.871</v>
      </c>
      <c r="M486" s="405">
        <f t="shared" si="125"/>
        <v>184.065</v>
      </c>
      <c r="N486" s="405">
        <f t="shared" si="125"/>
        <v>1.2E-2</v>
      </c>
      <c r="O486" s="405">
        <f t="shared" si="125"/>
        <v>204.61799999999999</v>
      </c>
      <c r="P486" s="405">
        <f t="shared" si="125"/>
        <v>1.7000000000000001E-2</v>
      </c>
      <c r="Q486" s="405">
        <f t="shared" si="125"/>
        <v>492.60500000000002</v>
      </c>
      <c r="R486" s="405">
        <f t="shared" si="125"/>
        <v>9.1910000000000007</v>
      </c>
    </row>
    <row r="487" spans="1:18" ht="19.5" thickBot="1">
      <c r="A487" s="756" t="s">
        <v>99</v>
      </c>
      <c r="B487" s="757"/>
      <c r="C487" s="758"/>
      <c r="D487" s="407">
        <f t="shared" ref="D487:R487" si="126">SUM(D458,D486)</f>
        <v>55.844999999999999</v>
      </c>
      <c r="E487" s="407">
        <f t="shared" si="126"/>
        <v>52.525999999999996</v>
      </c>
      <c r="F487" s="395">
        <f t="shared" si="126"/>
        <v>169.48999999999998</v>
      </c>
      <c r="G487" s="395">
        <f t="shared" si="126"/>
        <v>1360.19</v>
      </c>
      <c r="H487" s="395">
        <f t="shared" si="126"/>
        <v>0.82000000000000006</v>
      </c>
      <c r="I487" s="395">
        <f t="shared" si="126"/>
        <v>1.1120000000000001</v>
      </c>
      <c r="J487" s="395">
        <f t="shared" si="126"/>
        <v>50.694000000000003</v>
      </c>
      <c r="K487" s="395">
        <f t="shared" si="126"/>
        <v>0.64700000000000002</v>
      </c>
      <c r="L487" s="395">
        <f t="shared" si="126"/>
        <v>3.3540000000000001</v>
      </c>
      <c r="M487" s="395">
        <f t="shared" si="126"/>
        <v>512.02499999999998</v>
      </c>
      <c r="N487" s="395">
        <f t="shared" si="126"/>
        <v>2.3E-2</v>
      </c>
      <c r="O487" s="395">
        <f t="shared" si="126"/>
        <v>243.05799999999999</v>
      </c>
      <c r="P487" s="395">
        <f t="shared" si="126"/>
        <v>2.3E-2</v>
      </c>
      <c r="Q487" s="395">
        <f t="shared" si="126"/>
        <v>718.13499999999999</v>
      </c>
      <c r="R487" s="408">
        <f t="shared" si="126"/>
        <v>10.889000000000001</v>
      </c>
    </row>
    <row r="488" spans="1:18" ht="18.75">
      <c r="A488" s="430"/>
      <c r="B488" s="430"/>
      <c r="C488" s="430"/>
      <c r="D488" s="431"/>
      <c r="E488" s="431"/>
      <c r="F488" s="432"/>
      <c r="G488" s="432"/>
      <c r="H488" s="432"/>
      <c r="I488" s="432"/>
      <c r="J488" s="432"/>
      <c r="K488" s="432"/>
      <c r="L488" s="432"/>
      <c r="M488" s="432"/>
      <c r="N488" s="432"/>
      <c r="O488" s="432"/>
      <c r="P488" s="432"/>
      <c r="Q488" s="432"/>
      <c r="R488" s="431"/>
    </row>
    <row r="489" spans="1:18" ht="18.75">
      <c r="A489" s="433"/>
      <c r="B489" s="433"/>
      <c r="C489" s="433"/>
      <c r="D489" s="434"/>
      <c r="E489" s="434"/>
      <c r="F489" s="435"/>
      <c r="G489" s="435"/>
      <c r="H489" s="435"/>
      <c r="I489" s="435"/>
      <c r="J489" s="435"/>
      <c r="K489" s="435"/>
      <c r="L489" s="435"/>
      <c r="M489" s="435"/>
      <c r="N489" s="435"/>
      <c r="O489" s="435"/>
      <c r="P489" s="435"/>
      <c r="Q489" s="435"/>
      <c r="R489" s="434"/>
    </row>
    <row r="490" spans="1:18" ht="18.75">
      <c r="A490" s="433"/>
      <c r="B490" s="433"/>
      <c r="C490" s="433"/>
      <c r="D490" s="434"/>
      <c r="E490" s="434"/>
      <c r="F490" s="435"/>
      <c r="G490" s="435"/>
      <c r="H490" s="435"/>
      <c r="I490" s="435"/>
      <c r="J490" s="435"/>
      <c r="K490" s="435"/>
      <c r="L490" s="435"/>
      <c r="M490" s="435"/>
      <c r="N490" s="435"/>
      <c r="O490" s="435"/>
      <c r="P490" s="435"/>
      <c r="Q490" s="435"/>
      <c r="R490" s="434"/>
    </row>
    <row r="491" spans="1:18" ht="15.75" thickBot="1">
      <c r="A491" s="775" t="s">
        <v>326</v>
      </c>
      <c r="B491" s="775"/>
      <c r="C491" s="775"/>
      <c r="D491" s="775"/>
      <c r="E491" s="775"/>
      <c r="F491" s="775"/>
      <c r="G491" s="775"/>
      <c r="H491" s="775"/>
      <c r="I491" s="775"/>
      <c r="J491" s="775"/>
      <c r="K491" s="775"/>
      <c r="L491" s="775"/>
      <c r="M491" s="775"/>
      <c r="N491" s="775"/>
      <c r="O491" s="775"/>
      <c r="P491" s="775"/>
      <c r="Q491" s="775"/>
      <c r="R491" s="775"/>
    </row>
    <row r="492" spans="1:18">
      <c r="A492" s="776" t="s">
        <v>279</v>
      </c>
      <c r="B492" s="769" t="s">
        <v>280</v>
      </c>
      <c r="C492" s="778" t="s">
        <v>266</v>
      </c>
      <c r="D492" s="744" t="s">
        <v>4</v>
      </c>
      <c r="E492" s="745"/>
      <c r="F492" s="746"/>
      <c r="G492" s="765" t="s">
        <v>5</v>
      </c>
      <c r="H492" s="744" t="s">
        <v>6</v>
      </c>
      <c r="I492" s="745"/>
      <c r="J492" s="745"/>
      <c r="K492" s="745"/>
      <c r="L492" s="746"/>
      <c r="M492" s="744" t="s">
        <v>7</v>
      </c>
      <c r="N492" s="745"/>
      <c r="O492" s="745"/>
      <c r="P492" s="745"/>
      <c r="Q492" s="745"/>
      <c r="R492" s="747"/>
    </row>
    <row r="493" spans="1:18" ht="16.5" customHeight="1" thickBot="1">
      <c r="A493" s="777"/>
      <c r="B493" s="770"/>
      <c r="C493" s="779"/>
      <c r="D493" s="222" t="s">
        <v>8</v>
      </c>
      <c r="E493" s="222" t="s">
        <v>9</v>
      </c>
      <c r="F493" s="222" t="s">
        <v>10</v>
      </c>
      <c r="G493" s="766"/>
      <c r="H493" s="222" t="s">
        <v>11</v>
      </c>
      <c r="I493" s="222" t="s">
        <v>12</v>
      </c>
      <c r="J493" s="222" t="s">
        <v>13</v>
      </c>
      <c r="K493" s="222" t="s">
        <v>14</v>
      </c>
      <c r="L493" s="222" t="s">
        <v>15</v>
      </c>
      <c r="M493" s="222" t="s">
        <v>16</v>
      </c>
      <c r="N493" s="223" t="s">
        <v>17</v>
      </c>
      <c r="O493" s="223" t="s">
        <v>18</v>
      </c>
      <c r="P493" s="223" t="s">
        <v>19</v>
      </c>
      <c r="Q493" s="223" t="s">
        <v>20</v>
      </c>
      <c r="R493" s="224" t="s">
        <v>21</v>
      </c>
    </row>
    <row r="494" spans="1:18" ht="15.75" thickBot="1">
      <c r="A494" s="753" t="s">
        <v>22</v>
      </c>
      <c r="B494" s="754"/>
      <c r="C494" s="754"/>
      <c r="D494" s="754"/>
      <c r="E494" s="754"/>
      <c r="F494" s="754"/>
      <c r="G494" s="754"/>
      <c r="H494" s="754"/>
      <c r="I494" s="754"/>
      <c r="J494" s="754"/>
      <c r="K494" s="754"/>
      <c r="L494" s="754"/>
      <c r="M494" s="754"/>
      <c r="N494" s="754"/>
      <c r="O494" s="754"/>
      <c r="P494" s="754"/>
      <c r="Q494" s="754"/>
      <c r="R494" s="755"/>
    </row>
    <row r="495" spans="1:18" ht="28.5">
      <c r="A495" s="449" t="s">
        <v>281</v>
      </c>
      <c r="B495" s="635" t="s">
        <v>282</v>
      </c>
      <c r="C495" s="257" t="s">
        <v>367</v>
      </c>
      <c r="D495" s="289">
        <f>SUM(D496:D501)</f>
        <v>23.900000000000002</v>
      </c>
      <c r="E495" s="289">
        <f>SUM(E496:E501)</f>
        <v>17.07</v>
      </c>
      <c r="F495" s="289">
        <f t="shared" ref="F495:R495" si="127">SUM(F496:F501)</f>
        <v>23.11</v>
      </c>
      <c r="G495" s="289">
        <f t="shared" si="127"/>
        <v>339.75</v>
      </c>
      <c r="H495" s="289">
        <f t="shared" si="127"/>
        <v>0.1</v>
      </c>
      <c r="I495" s="289">
        <f t="shared" si="127"/>
        <v>0.39</v>
      </c>
      <c r="J495" s="289">
        <f t="shared" si="127"/>
        <v>0.70499999999999996</v>
      </c>
      <c r="K495" s="289">
        <f t="shared" si="127"/>
        <v>0.10900000000000001</v>
      </c>
      <c r="L495" s="289">
        <f t="shared" si="127"/>
        <v>0.66700000000000004</v>
      </c>
      <c r="M495" s="289">
        <f t="shared" si="127"/>
        <v>228.24</v>
      </c>
      <c r="N495" s="289">
        <f t="shared" si="127"/>
        <v>1.2999999999999999E-2</v>
      </c>
      <c r="O495" s="289">
        <f t="shared" si="127"/>
        <v>9.5540000000000003</v>
      </c>
      <c r="P495" s="289">
        <f t="shared" si="127"/>
        <v>3.9E-2</v>
      </c>
      <c r="Q495" s="289">
        <f t="shared" si="127"/>
        <v>313.74099999999999</v>
      </c>
      <c r="R495" s="290">
        <f t="shared" si="127"/>
        <v>0.98699999999999999</v>
      </c>
    </row>
    <row r="496" spans="1:18">
      <c r="A496" s="204"/>
      <c r="B496" s="61" t="s">
        <v>25</v>
      </c>
      <c r="C496" s="260" t="s">
        <v>396</v>
      </c>
      <c r="D496" s="399">
        <v>0.02</v>
      </c>
      <c r="E496" s="399">
        <v>3.42</v>
      </c>
      <c r="F496" s="399">
        <v>0.03</v>
      </c>
      <c r="G496" s="399">
        <v>30.98</v>
      </c>
      <c r="H496" s="61">
        <v>0</v>
      </c>
      <c r="I496" s="61">
        <v>5.0000000000000001E-3</v>
      </c>
      <c r="J496" s="399">
        <v>0</v>
      </c>
      <c r="K496" s="399">
        <v>1.9E-2</v>
      </c>
      <c r="L496" s="399">
        <v>4.2000000000000003E-2</v>
      </c>
      <c r="M496" s="61">
        <v>1</v>
      </c>
      <c r="N496" s="220">
        <v>0</v>
      </c>
      <c r="O496" s="220">
        <v>2.1000000000000001E-2</v>
      </c>
      <c r="P496" s="220">
        <v>0</v>
      </c>
      <c r="Q496" s="220">
        <v>1.2509999999999999</v>
      </c>
      <c r="R496" s="221">
        <v>8.0000000000000002E-3</v>
      </c>
    </row>
    <row r="497" spans="1:18" ht="30">
      <c r="A497" s="204"/>
      <c r="B497" s="64" t="s">
        <v>142</v>
      </c>
      <c r="C497" s="260" t="s">
        <v>397</v>
      </c>
      <c r="D497" s="399">
        <v>1.85</v>
      </c>
      <c r="E497" s="399">
        <v>0.25</v>
      </c>
      <c r="F497" s="399">
        <v>11.3</v>
      </c>
      <c r="G497" s="399">
        <v>54.83</v>
      </c>
      <c r="H497" s="61">
        <v>4.2000000000000003E-2</v>
      </c>
      <c r="I497" s="61">
        <v>1.2999999999999999E-2</v>
      </c>
      <c r="J497" s="399">
        <v>0</v>
      </c>
      <c r="K497" s="399">
        <v>0</v>
      </c>
      <c r="L497" s="399">
        <v>0.3</v>
      </c>
      <c r="M497" s="61">
        <v>4</v>
      </c>
      <c r="N497" s="220">
        <v>0</v>
      </c>
      <c r="O497" s="220">
        <v>7.33</v>
      </c>
      <c r="P497" s="220">
        <v>1E-3</v>
      </c>
      <c r="Q497" s="220">
        <v>19.16</v>
      </c>
      <c r="R497" s="221">
        <v>0.35</v>
      </c>
    </row>
    <row r="498" spans="1:18">
      <c r="A498" s="204"/>
      <c r="B498" s="64" t="s">
        <v>285</v>
      </c>
      <c r="C498" s="260" t="s">
        <v>396</v>
      </c>
      <c r="D498" s="399">
        <v>0.53</v>
      </c>
      <c r="E498" s="399">
        <v>0.48</v>
      </c>
      <c r="F498" s="399">
        <v>0.03</v>
      </c>
      <c r="G498" s="399">
        <v>6.55</v>
      </c>
      <c r="H498" s="61">
        <v>3.0000000000000001E-3</v>
      </c>
      <c r="I498" s="61">
        <v>1.7999999999999999E-2</v>
      </c>
      <c r="J498" s="399">
        <v>0</v>
      </c>
      <c r="K498" s="399">
        <v>1.0999999999999999E-2</v>
      </c>
      <c r="L498" s="399">
        <v>2.5000000000000001E-2</v>
      </c>
      <c r="M498" s="61">
        <v>2.29</v>
      </c>
      <c r="N498" s="220">
        <v>1E-3</v>
      </c>
      <c r="O498" s="220">
        <v>0.5</v>
      </c>
      <c r="P498" s="220">
        <v>1E-3</v>
      </c>
      <c r="Q498" s="220">
        <v>8</v>
      </c>
      <c r="R498" s="221">
        <v>0.104</v>
      </c>
    </row>
    <row r="499" spans="1:18">
      <c r="A499" s="204"/>
      <c r="B499" s="64" t="s">
        <v>152</v>
      </c>
      <c r="C499" s="260" t="s">
        <v>397</v>
      </c>
      <c r="D499" s="399">
        <v>0.63</v>
      </c>
      <c r="E499" s="399">
        <v>1.67</v>
      </c>
      <c r="F499" s="399">
        <v>0.93</v>
      </c>
      <c r="G499" s="399">
        <v>21.66</v>
      </c>
      <c r="H499" s="61">
        <v>5.0000000000000001E-3</v>
      </c>
      <c r="I499" s="61">
        <v>1.7000000000000001E-2</v>
      </c>
      <c r="J499" s="399">
        <v>0.08</v>
      </c>
      <c r="K499" s="399">
        <v>0.01</v>
      </c>
      <c r="L499" s="399">
        <v>0.05</v>
      </c>
      <c r="M499" s="61">
        <v>14.99</v>
      </c>
      <c r="N499" s="220">
        <v>1E-3</v>
      </c>
      <c r="O499" s="220">
        <v>1.6659999999999999</v>
      </c>
      <c r="P499" s="220">
        <v>0</v>
      </c>
      <c r="Q499" s="220">
        <v>10.33</v>
      </c>
      <c r="R499" s="221">
        <v>1.7000000000000001E-2</v>
      </c>
    </row>
    <row r="500" spans="1:18">
      <c r="A500" s="204"/>
      <c r="B500" s="64" t="s">
        <v>106</v>
      </c>
      <c r="C500" s="260" t="s">
        <v>398</v>
      </c>
      <c r="D500" s="399">
        <v>20.87</v>
      </c>
      <c r="E500" s="399">
        <v>11.25</v>
      </c>
      <c r="F500" s="399">
        <v>2.5</v>
      </c>
      <c r="G500" s="399">
        <v>194.12</v>
      </c>
      <c r="H500" s="61">
        <v>0.05</v>
      </c>
      <c r="I500" s="61">
        <v>0.33700000000000002</v>
      </c>
      <c r="J500" s="399">
        <v>0.625</v>
      </c>
      <c r="K500" s="399">
        <v>6.9000000000000006E-2</v>
      </c>
      <c r="L500" s="399">
        <v>0.25</v>
      </c>
      <c r="M500" s="61">
        <v>205</v>
      </c>
      <c r="N500" s="220">
        <v>1.0999999999999999E-2</v>
      </c>
      <c r="O500" s="220">
        <v>3.6999999999999998E-2</v>
      </c>
      <c r="P500" s="220">
        <v>3.6999999999999998E-2</v>
      </c>
      <c r="Q500" s="220">
        <v>275</v>
      </c>
      <c r="R500" s="221">
        <v>0.5</v>
      </c>
    </row>
    <row r="501" spans="1:18">
      <c r="A501" s="204"/>
      <c r="B501" s="64" t="s">
        <v>44</v>
      </c>
      <c r="C501" s="260" t="s">
        <v>399</v>
      </c>
      <c r="D501" s="399">
        <v>0</v>
      </c>
      <c r="E501" s="399">
        <v>0</v>
      </c>
      <c r="F501" s="399">
        <v>8.32</v>
      </c>
      <c r="G501" s="399">
        <v>31.61</v>
      </c>
      <c r="H501" s="61">
        <v>0</v>
      </c>
      <c r="I501" s="61">
        <v>0</v>
      </c>
      <c r="J501" s="399">
        <v>0</v>
      </c>
      <c r="K501" s="399">
        <v>0</v>
      </c>
      <c r="L501" s="399">
        <v>0</v>
      </c>
      <c r="M501" s="61">
        <v>0.96</v>
      </c>
      <c r="N501" s="220">
        <v>0</v>
      </c>
      <c r="O501" s="220">
        <v>0</v>
      </c>
      <c r="P501" s="220">
        <v>0</v>
      </c>
      <c r="Q501" s="220">
        <v>0</v>
      </c>
      <c r="R501" s="221">
        <v>8.0000000000000002E-3</v>
      </c>
    </row>
    <row r="502" spans="1:18" ht="15.75">
      <c r="A502" s="193">
        <v>397</v>
      </c>
      <c r="B502" s="213" t="s">
        <v>37</v>
      </c>
      <c r="C502" s="409" t="s">
        <v>24</v>
      </c>
      <c r="D502" s="365">
        <f>SUM(D503:D506)</f>
        <v>4.21</v>
      </c>
      <c r="E502" s="365">
        <f>SUM(E503:E506)</f>
        <v>4.6100000000000003</v>
      </c>
      <c r="F502" s="365">
        <f t="shared" ref="F502:R502" si="128">SUM(F503:F506)</f>
        <v>17.07</v>
      </c>
      <c r="G502" s="365">
        <f t="shared" si="128"/>
        <v>125.56</v>
      </c>
      <c r="H502" s="365">
        <f t="shared" si="128"/>
        <v>4.3999999999999997E-2</v>
      </c>
      <c r="I502" s="365">
        <f t="shared" si="128"/>
        <v>0.158</v>
      </c>
      <c r="J502" s="365">
        <f t="shared" si="128"/>
        <v>0.73299999999999998</v>
      </c>
      <c r="K502" s="226">
        <f t="shared" si="128"/>
        <v>2.7E-2</v>
      </c>
      <c r="L502" s="226">
        <f t="shared" si="128"/>
        <v>7.0000000000000001E-3</v>
      </c>
      <c r="M502" s="226">
        <f t="shared" si="128"/>
        <v>32.504000000000005</v>
      </c>
      <c r="N502" s="226">
        <f t="shared" si="128"/>
        <v>1.0999999999999999E-2</v>
      </c>
      <c r="O502" s="226">
        <f t="shared" si="128"/>
        <v>26.545000000000002</v>
      </c>
      <c r="P502" s="226">
        <f t="shared" si="128"/>
        <v>2E-3</v>
      </c>
      <c r="Q502" s="226">
        <f t="shared" si="128"/>
        <v>124.53999999999999</v>
      </c>
      <c r="R502" s="227">
        <f t="shared" si="128"/>
        <v>0.76100000000000001</v>
      </c>
    </row>
    <row r="503" spans="1:18" ht="15.75">
      <c r="A503" s="193"/>
      <c r="B503" s="64" t="s">
        <v>38</v>
      </c>
      <c r="C503" s="410" t="s">
        <v>39</v>
      </c>
      <c r="D503" s="411">
        <v>0</v>
      </c>
      <c r="E503" s="411">
        <v>0</v>
      </c>
      <c r="F503" s="411">
        <v>0</v>
      </c>
      <c r="G503" s="411">
        <v>0</v>
      </c>
      <c r="H503" s="367">
        <v>0</v>
      </c>
      <c r="I503" s="367">
        <v>0</v>
      </c>
      <c r="J503" s="411">
        <v>0</v>
      </c>
      <c r="K503" s="229">
        <v>0</v>
      </c>
      <c r="L503" s="229">
        <v>0</v>
      </c>
      <c r="M503" s="229">
        <v>0</v>
      </c>
      <c r="N503" s="230">
        <v>0</v>
      </c>
      <c r="O503" s="230">
        <v>0</v>
      </c>
      <c r="P503" s="230">
        <v>0</v>
      </c>
      <c r="Q503" s="230">
        <v>0</v>
      </c>
      <c r="R503" s="231">
        <v>0</v>
      </c>
    </row>
    <row r="504" spans="1:18" ht="15.75">
      <c r="A504" s="193"/>
      <c r="B504" s="64" t="s">
        <v>40</v>
      </c>
      <c r="C504" s="410" t="s">
        <v>41</v>
      </c>
      <c r="D504" s="411">
        <v>0.54</v>
      </c>
      <c r="E504" s="411">
        <v>0.33</v>
      </c>
      <c r="F504" s="411">
        <v>0.23</v>
      </c>
      <c r="G504" s="411">
        <v>6.42</v>
      </c>
      <c r="H504" s="367">
        <v>0.04</v>
      </c>
      <c r="I504" s="367">
        <v>0.15</v>
      </c>
      <c r="J504" s="411">
        <v>0</v>
      </c>
      <c r="K504" s="229">
        <v>0</v>
      </c>
      <c r="L504" s="229">
        <v>7.0000000000000001E-3</v>
      </c>
      <c r="M504" s="229">
        <v>2.84</v>
      </c>
      <c r="N504" s="230">
        <v>0</v>
      </c>
      <c r="O504" s="230">
        <v>9.4350000000000005</v>
      </c>
      <c r="P504" s="230">
        <v>0</v>
      </c>
      <c r="Q504" s="230">
        <v>14.54</v>
      </c>
      <c r="R504" s="231">
        <v>0.48799999999999999</v>
      </c>
    </row>
    <row r="505" spans="1:18" ht="30">
      <c r="A505" s="193"/>
      <c r="B505" s="64" t="s">
        <v>42</v>
      </c>
      <c r="C505" s="410" t="s">
        <v>43</v>
      </c>
      <c r="D505" s="411">
        <v>3.67</v>
      </c>
      <c r="E505" s="411">
        <v>4.28</v>
      </c>
      <c r="F505" s="411">
        <v>5.74</v>
      </c>
      <c r="G505" s="411">
        <v>77</v>
      </c>
      <c r="H505" s="367">
        <v>0</v>
      </c>
      <c r="I505" s="367">
        <v>0</v>
      </c>
      <c r="J505" s="411">
        <v>0.73299999999999998</v>
      </c>
      <c r="K505" s="229">
        <v>2.7E-2</v>
      </c>
      <c r="L505" s="229">
        <v>0</v>
      </c>
      <c r="M505" s="229">
        <v>29.33</v>
      </c>
      <c r="N505" s="230">
        <v>1.0999999999999999E-2</v>
      </c>
      <c r="O505" s="230">
        <v>17.11</v>
      </c>
      <c r="P505" s="230">
        <v>2E-3</v>
      </c>
      <c r="Q505" s="230">
        <v>110</v>
      </c>
      <c r="R505" s="231">
        <v>0.24</v>
      </c>
    </row>
    <row r="506" spans="1:18" ht="15.75">
      <c r="A506" s="193"/>
      <c r="B506" s="64" t="s">
        <v>44</v>
      </c>
      <c r="C506" s="410" t="s">
        <v>45</v>
      </c>
      <c r="D506" s="411">
        <v>0</v>
      </c>
      <c r="E506" s="411">
        <v>0</v>
      </c>
      <c r="F506" s="411">
        <v>11.1</v>
      </c>
      <c r="G506" s="411">
        <v>42.14</v>
      </c>
      <c r="H506" s="367">
        <v>4.0000000000000001E-3</v>
      </c>
      <c r="I506" s="367">
        <v>8.0000000000000002E-3</v>
      </c>
      <c r="J506" s="411">
        <v>0</v>
      </c>
      <c r="K506" s="229">
        <v>0</v>
      </c>
      <c r="L506" s="229">
        <v>0</v>
      </c>
      <c r="M506" s="229">
        <v>0.33400000000000002</v>
      </c>
      <c r="N506" s="230">
        <v>0</v>
      </c>
      <c r="O506" s="230">
        <v>0</v>
      </c>
      <c r="P506" s="230">
        <v>0</v>
      </c>
      <c r="Q506" s="230">
        <v>0</v>
      </c>
      <c r="R506" s="231">
        <v>3.3000000000000002E-2</v>
      </c>
    </row>
    <row r="507" spans="1:18">
      <c r="A507" s="134">
        <v>2</v>
      </c>
      <c r="B507" s="213" t="s">
        <v>25</v>
      </c>
      <c r="C507" s="412" t="s">
        <v>46</v>
      </c>
      <c r="D507" s="226">
        <f t="shared" ref="D507:R507" si="129">SUM(D508)</f>
        <v>0.13</v>
      </c>
      <c r="E507" s="226">
        <f t="shared" si="129"/>
        <v>6.15</v>
      </c>
      <c r="F507" s="226">
        <f t="shared" si="129"/>
        <v>0.17</v>
      </c>
      <c r="G507" s="226">
        <f t="shared" si="129"/>
        <v>56.6</v>
      </c>
      <c r="H507" s="226">
        <f t="shared" si="129"/>
        <v>0</v>
      </c>
      <c r="I507" s="226">
        <f t="shared" si="129"/>
        <v>1.2E-2</v>
      </c>
      <c r="J507" s="226">
        <f t="shared" si="129"/>
        <v>0</v>
      </c>
      <c r="K507" s="236">
        <f t="shared" si="129"/>
        <v>4.4999999999999998E-2</v>
      </c>
      <c r="L507" s="236">
        <f t="shared" si="129"/>
        <v>0.1</v>
      </c>
      <c r="M507" s="236">
        <f t="shared" si="129"/>
        <v>2.4</v>
      </c>
      <c r="N507" s="236">
        <f t="shared" si="129"/>
        <v>0</v>
      </c>
      <c r="O507" s="236">
        <f t="shared" si="129"/>
        <v>0.05</v>
      </c>
      <c r="P507" s="236">
        <f t="shared" si="129"/>
        <v>0</v>
      </c>
      <c r="Q507" s="236">
        <f t="shared" si="129"/>
        <v>3</v>
      </c>
      <c r="R507" s="237">
        <f t="shared" si="129"/>
        <v>0.02</v>
      </c>
    </row>
    <row r="508" spans="1:18">
      <c r="A508" s="384"/>
      <c r="B508" s="64" t="s">
        <v>25</v>
      </c>
      <c r="C508" s="413" t="s">
        <v>35</v>
      </c>
      <c r="D508" s="229">
        <v>0.13</v>
      </c>
      <c r="E508" s="229">
        <v>6.15</v>
      </c>
      <c r="F508" s="229">
        <v>0.17</v>
      </c>
      <c r="G508" s="229">
        <v>56.6</v>
      </c>
      <c r="H508" s="229">
        <v>0</v>
      </c>
      <c r="I508" s="229">
        <v>1.2E-2</v>
      </c>
      <c r="J508" s="229">
        <v>0</v>
      </c>
      <c r="K508" s="239">
        <v>4.4999999999999998E-2</v>
      </c>
      <c r="L508" s="239">
        <v>0.1</v>
      </c>
      <c r="M508" s="239">
        <v>2.4</v>
      </c>
      <c r="N508" s="240">
        <v>0</v>
      </c>
      <c r="O508" s="240">
        <v>0.05</v>
      </c>
      <c r="P508" s="240">
        <v>0</v>
      </c>
      <c r="Q508" s="240">
        <v>3</v>
      </c>
      <c r="R508" s="241">
        <v>0.02</v>
      </c>
    </row>
    <row r="509" spans="1:18">
      <c r="A509" s="134">
        <v>10</v>
      </c>
      <c r="B509" s="57" t="s">
        <v>48</v>
      </c>
      <c r="C509" s="414">
        <v>40</v>
      </c>
      <c r="D509" s="262">
        <f>SUM(D510)</f>
        <v>3.16</v>
      </c>
      <c r="E509" s="262">
        <f t="shared" ref="E509:I509" si="130">SUM(E510)</f>
        <v>0.4</v>
      </c>
      <c r="F509" s="262">
        <f t="shared" si="130"/>
        <v>19.32</v>
      </c>
      <c r="G509" s="262">
        <f t="shared" si="130"/>
        <v>94</v>
      </c>
      <c r="H509" s="262">
        <f t="shared" si="130"/>
        <v>6.4000000000000001E-2</v>
      </c>
      <c r="I509" s="262">
        <f t="shared" si="130"/>
        <v>2.4E-2</v>
      </c>
      <c r="J509" s="262">
        <v>0</v>
      </c>
      <c r="K509" s="243">
        <f t="shared" ref="K509:Q509" si="131">SUM(K510)</f>
        <v>0</v>
      </c>
      <c r="L509" s="243">
        <f t="shared" si="131"/>
        <v>0.52</v>
      </c>
      <c r="M509" s="243">
        <f t="shared" si="131"/>
        <v>9.1999999999999993</v>
      </c>
      <c r="N509" s="243">
        <f t="shared" si="131"/>
        <v>1E-3</v>
      </c>
      <c r="O509" s="243">
        <f t="shared" si="131"/>
        <v>13.2</v>
      </c>
      <c r="P509" s="243">
        <f t="shared" si="131"/>
        <v>2E-3</v>
      </c>
      <c r="Q509" s="243">
        <f t="shared" si="131"/>
        <v>34.799999999999997</v>
      </c>
      <c r="R509" s="244">
        <f>SUM(R510)</f>
        <v>0.8</v>
      </c>
    </row>
    <row r="510" spans="1:18">
      <c r="A510" s="390"/>
      <c r="B510" s="627" t="s">
        <v>48</v>
      </c>
      <c r="C510" s="415" t="s">
        <v>49</v>
      </c>
      <c r="D510" s="392">
        <v>3.16</v>
      </c>
      <c r="E510" s="392">
        <v>0.4</v>
      </c>
      <c r="F510" s="392">
        <v>19.32</v>
      </c>
      <c r="G510" s="392">
        <v>94</v>
      </c>
      <c r="H510" s="392">
        <v>6.4000000000000001E-2</v>
      </c>
      <c r="I510" s="392">
        <v>2.4E-2</v>
      </c>
      <c r="J510" s="392">
        <v>0</v>
      </c>
      <c r="K510" s="246">
        <v>0</v>
      </c>
      <c r="L510" s="246">
        <v>0.52</v>
      </c>
      <c r="M510" s="246">
        <v>9.1999999999999993</v>
      </c>
      <c r="N510" s="247">
        <v>1E-3</v>
      </c>
      <c r="O510" s="247">
        <v>13.2</v>
      </c>
      <c r="P510" s="247">
        <v>2E-3</v>
      </c>
      <c r="Q510" s="247">
        <v>34.799999999999997</v>
      </c>
      <c r="R510" s="248">
        <v>0.8</v>
      </c>
    </row>
    <row r="511" spans="1:18">
      <c r="A511" s="249">
        <v>140</v>
      </c>
      <c r="B511" s="213" t="s">
        <v>50</v>
      </c>
      <c r="C511" s="412" t="s">
        <v>51</v>
      </c>
      <c r="D511" s="226">
        <f t="shared" ref="D511:R511" si="132">SUM(D512)</f>
        <v>0.4</v>
      </c>
      <c r="E511" s="226">
        <f t="shared" si="132"/>
        <v>0.3</v>
      </c>
      <c r="F511" s="226">
        <f t="shared" si="132"/>
        <v>9.5</v>
      </c>
      <c r="G511" s="226">
        <f t="shared" si="132"/>
        <v>42</v>
      </c>
      <c r="H511" s="416">
        <f t="shared" si="132"/>
        <v>0.02</v>
      </c>
      <c r="I511" s="416">
        <f t="shared" si="132"/>
        <v>0.03</v>
      </c>
      <c r="J511" s="226">
        <f t="shared" si="132"/>
        <v>5</v>
      </c>
      <c r="K511" s="236">
        <f t="shared" si="132"/>
        <v>2E-3</v>
      </c>
      <c r="L511" s="236">
        <f t="shared" si="132"/>
        <v>0.4</v>
      </c>
      <c r="M511" s="236">
        <f t="shared" si="132"/>
        <v>19</v>
      </c>
      <c r="N511" s="236">
        <f t="shared" si="132"/>
        <v>1E-3</v>
      </c>
      <c r="O511" s="236">
        <f t="shared" si="132"/>
        <v>12</v>
      </c>
      <c r="P511" s="236">
        <f t="shared" si="132"/>
        <v>0</v>
      </c>
      <c r="Q511" s="236">
        <f t="shared" si="132"/>
        <v>16</v>
      </c>
      <c r="R511" s="236">
        <f t="shared" si="132"/>
        <v>2.2999999999999998</v>
      </c>
    </row>
    <row r="512" spans="1:18" ht="15.75" thickBot="1">
      <c r="A512" s="249"/>
      <c r="B512" s="64" t="s">
        <v>52</v>
      </c>
      <c r="C512" s="417" t="s">
        <v>53</v>
      </c>
      <c r="D512" s="418">
        <v>0.4</v>
      </c>
      <c r="E512" s="418">
        <v>0.3</v>
      </c>
      <c r="F512" s="418">
        <v>9.5</v>
      </c>
      <c r="G512" s="418">
        <v>42</v>
      </c>
      <c r="H512" s="419">
        <v>0.02</v>
      </c>
      <c r="I512" s="419">
        <v>0.03</v>
      </c>
      <c r="J512" s="418">
        <v>5</v>
      </c>
      <c r="K512" s="239">
        <v>2E-3</v>
      </c>
      <c r="L512" s="239">
        <v>0.4</v>
      </c>
      <c r="M512" s="252">
        <v>19</v>
      </c>
      <c r="N512" s="253">
        <v>1E-3</v>
      </c>
      <c r="O512" s="253">
        <v>12</v>
      </c>
      <c r="P512" s="253">
        <v>0</v>
      </c>
      <c r="Q512" s="253">
        <v>16</v>
      </c>
      <c r="R512" s="254">
        <v>2.2999999999999998</v>
      </c>
    </row>
    <row r="513" spans="1:18" ht="16.5" thickBot="1">
      <c r="A513" s="741" t="s">
        <v>98</v>
      </c>
      <c r="B513" s="742"/>
      <c r="C513" s="733">
        <v>500</v>
      </c>
      <c r="D513" s="378">
        <f>SUM(D495,D502,D507,D509,D511,)</f>
        <v>31.8</v>
      </c>
      <c r="E513" s="378">
        <f t="shared" ref="E513:R513" si="133">SUM(E495,E502,E507,E509,E511,)</f>
        <v>28.529999999999998</v>
      </c>
      <c r="F513" s="378">
        <f t="shared" si="133"/>
        <v>69.17</v>
      </c>
      <c r="G513" s="378">
        <f t="shared" si="133"/>
        <v>657.91</v>
      </c>
      <c r="H513" s="378">
        <f t="shared" si="133"/>
        <v>0.22800000000000001</v>
      </c>
      <c r="I513" s="378">
        <f t="shared" si="133"/>
        <v>0.6140000000000001</v>
      </c>
      <c r="J513" s="378">
        <f t="shared" si="133"/>
        <v>6.4379999999999997</v>
      </c>
      <c r="K513" s="378">
        <f t="shared" si="133"/>
        <v>0.183</v>
      </c>
      <c r="L513" s="378">
        <f t="shared" si="133"/>
        <v>1.694</v>
      </c>
      <c r="M513" s="379">
        <f t="shared" si="133"/>
        <v>291.34399999999999</v>
      </c>
      <c r="N513" s="378">
        <f t="shared" si="133"/>
        <v>2.6000000000000002E-2</v>
      </c>
      <c r="O513" s="378">
        <f t="shared" si="133"/>
        <v>61.349000000000004</v>
      </c>
      <c r="P513" s="378">
        <f t="shared" si="133"/>
        <v>4.3000000000000003E-2</v>
      </c>
      <c r="Q513" s="379">
        <f t="shared" si="133"/>
        <v>492.08099999999996</v>
      </c>
      <c r="R513" s="420">
        <f t="shared" si="133"/>
        <v>4.8680000000000003</v>
      </c>
    </row>
    <row r="514" spans="1:18" ht="15.75" thickBot="1">
      <c r="A514" s="753" t="s">
        <v>55</v>
      </c>
      <c r="B514" s="754"/>
      <c r="C514" s="754"/>
      <c r="D514" s="754"/>
      <c r="E514" s="754"/>
      <c r="F514" s="754"/>
      <c r="G514" s="754"/>
      <c r="H514" s="754"/>
      <c r="I514" s="754"/>
      <c r="J514" s="754"/>
      <c r="K514" s="754"/>
      <c r="L514" s="754"/>
      <c r="M514" s="754"/>
      <c r="N514" s="754"/>
      <c r="O514" s="754"/>
      <c r="P514" s="754"/>
      <c r="Q514" s="754"/>
      <c r="R514" s="755"/>
    </row>
    <row r="515" spans="1:18" ht="57">
      <c r="A515" s="449">
        <v>19</v>
      </c>
      <c r="B515" s="624" t="s">
        <v>287</v>
      </c>
      <c r="C515" s="257" t="s">
        <v>175</v>
      </c>
      <c r="D515" s="258">
        <f t="shared" ref="D515:R515" si="134">SUM(D516:D520)</f>
        <v>0.58699999999999997</v>
      </c>
      <c r="E515" s="258">
        <f t="shared" si="134"/>
        <v>4.2899999999999991</v>
      </c>
      <c r="F515" s="258">
        <f t="shared" si="134"/>
        <v>2.2030000000000003</v>
      </c>
      <c r="G515" s="258">
        <f t="shared" si="134"/>
        <v>50.583999999999996</v>
      </c>
      <c r="H515" s="258">
        <f t="shared" si="134"/>
        <v>2.7E-2</v>
      </c>
      <c r="I515" s="258">
        <f t="shared" si="134"/>
        <v>2.1999999999999999E-2</v>
      </c>
      <c r="J515" s="258">
        <f t="shared" si="134"/>
        <v>10.302</v>
      </c>
      <c r="K515" s="258">
        <f t="shared" si="134"/>
        <v>4.3000000000000003E-2</v>
      </c>
      <c r="L515" s="258">
        <f t="shared" si="134"/>
        <v>0.63</v>
      </c>
      <c r="M515" s="258">
        <f t="shared" si="134"/>
        <v>10.897</v>
      </c>
      <c r="N515" s="258">
        <f t="shared" si="134"/>
        <v>1E-3</v>
      </c>
      <c r="O515" s="258">
        <f t="shared" si="134"/>
        <v>3.7070000000000003</v>
      </c>
      <c r="P515" s="258">
        <f t="shared" si="134"/>
        <v>0</v>
      </c>
      <c r="Q515" s="258">
        <f t="shared" si="134"/>
        <v>20.135999999999999</v>
      </c>
      <c r="R515" s="259">
        <f t="shared" si="134"/>
        <v>0.44700000000000001</v>
      </c>
    </row>
    <row r="516" spans="1:18">
      <c r="A516" s="56"/>
      <c r="B516" s="61" t="s">
        <v>69</v>
      </c>
      <c r="C516" s="292" t="s">
        <v>400</v>
      </c>
      <c r="D516" s="229">
        <v>0.09</v>
      </c>
      <c r="E516" s="229">
        <v>0.01</v>
      </c>
      <c r="F516" s="229">
        <v>0.54</v>
      </c>
      <c r="G516" s="229">
        <v>2.68</v>
      </c>
      <c r="H516" s="229">
        <v>3.0000000000000001E-3</v>
      </c>
      <c r="I516" s="229">
        <v>2E-3</v>
      </c>
      <c r="J516" s="229">
        <v>0.65400000000000003</v>
      </c>
      <c r="K516" s="229">
        <v>0</v>
      </c>
      <c r="L516" s="229">
        <v>1.2999999999999999E-2</v>
      </c>
      <c r="M516" s="229">
        <v>2.0270000000000001</v>
      </c>
      <c r="N516" s="230">
        <v>0</v>
      </c>
      <c r="O516" s="230">
        <v>0.91</v>
      </c>
      <c r="P516" s="230">
        <v>0</v>
      </c>
      <c r="Q516" s="230">
        <v>3.79</v>
      </c>
      <c r="R516" s="231">
        <v>5.1999999999999998E-2</v>
      </c>
    </row>
    <row r="517" spans="1:18">
      <c r="A517" s="56"/>
      <c r="B517" s="61" t="s">
        <v>85</v>
      </c>
      <c r="C517" s="292" t="s">
        <v>341</v>
      </c>
      <c r="D517" s="229">
        <v>0</v>
      </c>
      <c r="E517" s="229">
        <v>4.2</v>
      </c>
      <c r="F517" s="229">
        <v>0</v>
      </c>
      <c r="G517" s="229">
        <v>37.76</v>
      </c>
      <c r="H517" s="229">
        <v>0</v>
      </c>
      <c r="I517" s="229">
        <v>0</v>
      </c>
      <c r="J517" s="229">
        <v>0</v>
      </c>
      <c r="K517" s="229">
        <v>0</v>
      </c>
      <c r="L517" s="229">
        <v>0.38700000000000001</v>
      </c>
      <c r="M517" s="229">
        <v>0</v>
      </c>
      <c r="N517" s="229">
        <v>0</v>
      </c>
      <c r="O517" s="229">
        <v>0</v>
      </c>
      <c r="P517" s="229">
        <v>0</v>
      </c>
      <c r="Q517" s="229">
        <v>0</v>
      </c>
      <c r="R517" s="231">
        <v>0</v>
      </c>
    </row>
    <row r="518" spans="1:18">
      <c r="A518" s="56"/>
      <c r="B518" s="61" t="s">
        <v>31</v>
      </c>
      <c r="C518" s="292" t="s">
        <v>386</v>
      </c>
      <c r="D518" s="229">
        <v>0</v>
      </c>
      <c r="E518" s="229">
        <v>0</v>
      </c>
      <c r="F518" s="229">
        <v>0</v>
      </c>
      <c r="G518" s="229">
        <v>0</v>
      </c>
      <c r="H518" s="229">
        <v>0</v>
      </c>
      <c r="I518" s="229">
        <v>0</v>
      </c>
      <c r="J518" s="229">
        <v>0</v>
      </c>
      <c r="K518" s="229">
        <v>0</v>
      </c>
      <c r="L518" s="229">
        <v>0</v>
      </c>
      <c r="M518" s="229">
        <v>0</v>
      </c>
      <c r="N518" s="229">
        <v>0</v>
      </c>
      <c r="O518" s="229">
        <v>0</v>
      </c>
      <c r="P518" s="229">
        <v>0</v>
      </c>
      <c r="Q518" s="229">
        <v>0</v>
      </c>
      <c r="R518" s="231">
        <v>0</v>
      </c>
    </row>
    <row r="519" spans="1:18">
      <c r="A519" s="56"/>
      <c r="B519" s="61" t="s">
        <v>216</v>
      </c>
      <c r="C519" s="292" t="s">
        <v>401</v>
      </c>
      <c r="D519" s="229">
        <v>0.16</v>
      </c>
      <c r="E519" s="229">
        <v>0.02</v>
      </c>
      <c r="F519" s="229">
        <v>0.5</v>
      </c>
      <c r="G519" s="229">
        <v>2.8</v>
      </c>
      <c r="H519" s="229">
        <v>6.0000000000000001E-3</v>
      </c>
      <c r="I519" s="229">
        <v>8.0000000000000002E-3</v>
      </c>
      <c r="J519" s="229">
        <v>1.998</v>
      </c>
      <c r="K519" s="229">
        <v>2E-3</v>
      </c>
      <c r="L519" s="229">
        <v>0.02</v>
      </c>
      <c r="M519" s="229">
        <v>4.59</v>
      </c>
      <c r="N519" s="230">
        <v>0</v>
      </c>
      <c r="O519" s="230">
        <v>2.7970000000000002</v>
      </c>
      <c r="P519" s="230">
        <v>0</v>
      </c>
      <c r="Q519" s="230">
        <v>8.39</v>
      </c>
      <c r="R519" s="231">
        <v>0.12</v>
      </c>
    </row>
    <row r="520" spans="1:18">
      <c r="A520" s="56"/>
      <c r="B520" s="61" t="s">
        <v>290</v>
      </c>
      <c r="C520" s="292" t="s">
        <v>402</v>
      </c>
      <c r="D520" s="229">
        <v>0.33700000000000002</v>
      </c>
      <c r="E520" s="229">
        <v>0.06</v>
      </c>
      <c r="F520" s="229">
        <v>1.163</v>
      </c>
      <c r="G520" s="229">
        <v>7.3440000000000003</v>
      </c>
      <c r="H520" s="229">
        <v>1.7999999999999999E-2</v>
      </c>
      <c r="I520" s="229">
        <v>1.2E-2</v>
      </c>
      <c r="J520" s="229">
        <v>7.65</v>
      </c>
      <c r="K520" s="229">
        <v>4.1000000000000002E-2</v>
      </c>
      <c r="L520" s="229">
        <v>0.21</v>
      </c>
      <c r="M520" s="229">
        <v>4.28</v>
      </c>
      <c r="N520" s="230">
        <v>1E-3</v>
      </c>
      <c r="O520" s="230">
        <v>0</v>
      </c>
      <c r="P520" s="230">
        <v>0</v>
      </c>
      <c r="Q520" s="230">
        <v>7.9560000000000004</v>
      </c>
      <c r="R520" s="231">
        <v>0.27500000000000002</v>
      </c>
    </row>
    <row r="521" spans="1:18" ht="28.5">
      <c r="A521" s="56">
        <v>34</v>
      </c>
      <c r="B521" s="213" t="s">
        <v>292</v>
      </c>
      <c r="C521" s="291">
        <v>200</v>
      </c>
      <c r="D521" s="389">
        <f t="shared" ref="D521:R521" si="135">SUM(D522:D527)</f>
        <v>8.57</v>
      </c>
      <c r="E521" s="389">
        <f t="shared" si="135"/>
        <v>3.34</v>
      </c>
      <c r="F521" s="389">
        <f t="shared" si="135"/>
        <v>16.739999999999998</v>
      </c>
      <c r="G521" s="389">
        <f t="shared" si="135"/>
        <v>129.55000000000001</v>
      </c>
      <c r="H521" s="389">
        <f t="shared" si="135"/>
        <v>0.125</v>
      </c>
      <c r="I521" s="389">
        <f t="shared" si="135"/>
        <v>0.40800000000000003</v>
      </c>
      <c r="J521" s="389">
        <f t="shared" si="135"/>
        <v>6.911999999999999</v>
      </c>
      <c r="K521" s="389">
        <f t="shared" si="135"/>
        <v>0.25900000000000001</v>
      </c>
      <c r="L521" s="389">
        <f t="shared" si="135"/>
        <v>0.155</v>
      </c>
      <c r="M521" s="389">
        <f t="shared" si="135"/>
        <v>16.970000000000002</v>
      </c>
      <c r="N521" s="389">
        <f t="shared" si="135"/>
        <v>2E-3</v>
      </c>
      <c r="O521" s="389">
        <f t="shared" si="135"/>
        <v>21.173000000000002</v>
      </c>
      <c r="P521" s="389">
        <f t="shared" si="135"/>
        <v>5.0000000000000001E-3</v>
      </c>
      <c r="Q521" s="389">
        <f t="shared" si="135"/>
        <v>89.19</v>
      </c>
      <c r="R521" s="421">
        <f t="shared" si="135"/>
        <v>0.86</v>
      </c>
    </row>
    <row r="522" spans="1:18">
      <c r="A522" s="56"/>
      <c r="B522" s="64" t="s">
        <v>67</v>
      </c>
      <c r="C522" s="292" t="s">
        <v>293</v>
      </c>
      <c r="D522" s="239">
        <v>0.56000000000000005</v>
      </c>
      <c r="E522" s="239">
        <v>0.11</v>
      </c>
      <c r="F522" s="239">
        <v>4.5599999999999996</v>
      </c>
      <c r="G522" s="239">
        <v>21.56</v>
      </c>
      <c r="H522" s="239">
        <v>3.3000000000000002E-2</v>
      </c>
      <c r="I522" s="239">
        <v>0.19600000000000001</v>
      </c>
      <c r="J522" s="239">
        <v>5.6</v>
      </c>
      <c r="K522" s="239">
        <v>1E-3</v>
      </c>
      <c r="L522" s="239">
        <v>2.8000000000000001E-2</v>
      </c>
      <c r="M522" s="239">
        <v>2.8</v>
      </c>
      <c r="N522" s="240">
        <v>1E-3</v>
      </c>
      <c r="O522" s="240">
        <v>6.44</v>
      </c>
      <c r="P522" s="240">
        <v>0</v>
      </c>
      <c r="Q522" s="240">
        <v>16.239999999999998</v>
      </c>
      <c r="R522" s="241">
        <v>0.252</v>
      </c>
    </row>
    <row r="523" spans="1:18">
      <c r="A523" s="56"/>
      <c r="B523" s="64" t="s">
        <v>131</v>
      </c>
      <c r="C523" s="292" t="s">
        <v>251</v>
      </c>
      <c r="D523" s="239">
        <v>0.17</v>
      </c>
      <c r="E523" s="239">
        <v>0.01</v>
      </c>
      <c r="F523" s="239">
        <v>0.88</v>
      </c>
      <c r="G523" s="239">
        <v>4.4800000000000004</v>
      </c>
      <c r="H523" s="239">
        <v>7.0000000000000001E-3</v>
      </c>
      <c r="I523" s="239">
        <v>8.0000000000000002E-3</v>
      </c>
      <c r="J523" s="239">
        <v>0.64</v>
      </c>
      <c r="K523" s="239">
        <v>0.25600000000000001</v>
      </c>
      <c r="L523" s="239">
        <v>5.0999999999999997E-2</v>
      </c>
      <c r="M523" s="239">
        <v>6.375</v>
      </c>
      <c r="N523" s="240">
        <v>1E-3</v>
      </c>
      <c r="O523" s="240">
        <v>4.8639999999999999</v>
      </c>
      <c r="P523" s="240">
        <v>0</v>
      </c>
      <c r="Q523" s="240">
        <v>7.04</v>
      </c>
      <c r="R523" s="241">
        <v>8.8999999999999996E-2</v>
      </c>
    </row>
    <row r="524" spans="1:18">
      <c r="A524" s="56"/>
      <c r="B524" s="64" t="s">
        <v>31</v>
      </c>
      <c r="C524" s="292" t="s">
        <v>135</v>
      </c>
      <c r="D524" s="239">
        <v>0</v>
      </c>
      <c r="E524" s="239">
        <v>0</v>
      </c>
      <c r="F524" s="239">
        <v>0</v>
      </c>
      <c r="G524" s="239">
        <v>0</v>
      </c>
      <c r="H524" s="239">
        <v>0</v>
      </c>
      <c r="I524" s="239">
        <v>0</v>
      </c>
      <c r="J524" s="239">
        <v>0</v>
      </c>
      <c r="K524" s="239">
        <v>0</v>
      </c>
      <c r="L524" s="239">
        <v>0</v>
      </c>
      <c r="M524" s="239">
        <v>0</v>
      </c>
      <c r="N524" s="239">
        <v>0</v>
      </c>
      <c r="O524" s="239">
        <v>0</v>
      </c>
      <c r="P524" s="239">
        <v>0</v>
      </c>
      <c r="Q524" s="239">
        <v>0</v>
      </c>
      <c r="R524" s="241">
        <v>0</v>
      </c>
    </row>
    <row r="525" spans="1:18">
      <c r="A525" s="56"/>
      <c r="B525" s="64" t="s">
        <v>294</v>
      </c>
      <c r="C525" s="292" t="s">
        <v>92</v>
      </c>
      <c r="D525" s="239">
        <v>1.81</v>
      </c>
      <c r="E525" s="239">
        <v>0.34</v>
      </c>
      <c r="F525" s="239">
        <v>11.14</v>
      </c>
      <c r="G525" s="239">
        <v>54.72</v>
      </c>
      <c r="H525" s="239">
        <v>0</v>
      </c>
      <c r="I525" s="239">
        <v>0</v>
      </c>
      <c r="J525" s="239">
        <v>0</v>
      </c>
      <c r="K525" s="239">
        <v>0</v>
      </c>
      <c r="L525" s="239">
        <v>0</v>
      </c>
      <c r="M525" s="239">
        <v>0</v>
      </c>
      <c r="N525" s="239">
        <v>0</v>
      </c>
      <c r="O525" s="239">
        <v>0</v>
      </c>
      <c r="P525" s="239">
        <v>0</v>
      </c>
      <c r="Q525" s="239">
        <v>0</v>
      </c>
      <c r="R525" s="241">
        <v>0</v>
      </c>
    </row>
    <row r="526" spans="1:18">
      <c r="A526" s="56"/>
      <c r="B526" s="64" t="s">
        <v>69</v>
      </c>
      <c r="C526" s="292" t="s">
        <v>295</v>
      </c>
      <c r="D526" s="239">
        <v>0.03</v>
      </c>
      <c r="E526" s="239">
        <v>0</v>
      </c>
      <c r="F526" s="239">
        <v>0.16</v>
      </c>
      <c r="G526" s="239">
        <v>0.79</v>
      </c>
      <c r="H526" s="239">
        <v>1E-3</v>
      </c>
      <c r="I526" s="239">
        <v>0</v>
      </c>
      <c r="J526" s="239">
        <v>0.192</v>
      </c>
      <c r="K526" s="239">
        <v>0</v>
      </c>
      <c r="L526" s="239">
        <v>4.0000000000000001E-3</v>
      </c>
      <c r="M526" s="239">
        <v>0.59499999999999997</v>
      </c>
      <c r="N526" s="240">
        <v>0</v>
      </c>
      <c r="O526" s="240">
        <v>0.26900000000000002</v>
      </c>
      <c r="P526" s="240">
        <v>0</v>
      </c>
      <c r="Q526" s="240">
        <v>1.1100000000000001</v>
      </c>
      <c r="R526" s="241">
        <v>1.4999999999999999E-2</v>
      </c>
    </row>
    <row r="527" spans="1:18">
      <c r="A527" s="56"/>
      <c r="B527" s="64" t="s">
        <v>277</v>
      </c>
      <c r="C527" s="239" t="s">
        <v>74</v>
      </c>
      <c r="D527" s="239">
        <v>6</v>
      </c>
      <c r="E527" s="239">
        <v>2.88</v>
      </c>
      <c r="F527" s="239">
        <v>0</v>
      </c>
      <c r="G527" s="239">
        <v>48</v>
      </c>
      <c r="H527" s="239">
        <v>8.4000000000000005E-2</v>
      </c>
      <c r="I527" s="239">
        <v>0.20399999999999999</v>
      </c>
      <c r="J527" s="239">
        <v>0.48</v>
      </c>
      <c r="K527" s="239">
        <v>2E-3</v>
      </c>
      <c r="L527" s="239">
        <v>7.1999999999999995E-2</v>
      </c>
      <c r="M527" s="239">
        <v>7.2</v>
      </c>
      <c r="N527" s="240">
        <v>0</v>
      </c>
      <c r="O527" s="240">
        <v>9.6</v>
      </c>
      <c r="P527" s="240">
        <v>5.0000000000000001E-3</v>
      </c>
      <c r="Q527" s="240">
        <v>64.8</v>
      </c>
      <c r="R527" s="241">
        <v>0.504</v>
      </c>
    </row>
    <row r="528" spans="1:18" ht="15.75">
      <c r="A528" s="193">
        <v>289</v>
      </c>
      <c r="B528" s="213" t="s">
        <v>296</v>
      </c>
      <c r="C528" s="232">
        <v>90</v>
      </c>
      <c r="D528" s="423">
        <f>SUM(D529:D533)</f>
        <v>14.166999999999998</v>
      </c>
      <c r="E528" s="423">
        <f>SUM(E529:E533)</f>
        <v>13.859000000000002</v>
      </c>
      <c r="F528" s="423">
        <f t="shared" ref="F528:R528" si="136">SUM(F529:F533)</f>
        <v>9.0950000000000006</v>
      </c>
      <c r="G528" s="423">
        <f t="shared" si="136"/>
        <v>217.67000000000002</v>
      </c>
      <c r="H528" s="423">
        <f t="shared" si="136"/>
        <v>7.4999999999999997E-2</v>
      </c>
      <c r="I528" s="423">
        <f t="shared" si="136"/>
        <v>0.14100000000000001</v>
      </c>
      <c r="J528" s="423">
        <f t="shared" si="136"/>
        <v>0.247</v>
      </c>
      <c r="K528" s="423">
        <f t="shared" si="136"/>
        <v>1.9E-2</v>
      </c>
      <c r="L528" s="423">
        <f t="shared" si="136"/>
        <v>0.51800000000000002</v>
      </c>
      <c r="M528" s="423">
        <f t="shared" si="136"/>
        <v>33.443000000000005</v>
      </c>
      <c r="N528" s="423">
        <f t="shared" si="136"/>
        <v>7.0000000000000001E-3</v>
      </c>
      <c r="O528" s="423">
        <f t="shared" si="136"/>
        <v>22.773999999999997</v>
      </c>
      <c r="P528" s="423">
        <f t="shared" si="136"/>
        <v>1E-3</v>
      </c>
      <c r="Q528" s="423">
        <f t="shared" si="136"/>
        <v>156.9</v>
      </c>
      <c r="R528" s="623">
        <f t="shared" si="136"/>
        <v>2.1379999999999999</v>
      </c>
    </row>
    <row r="529" spans="1:18" ht="15.75">
      <c r="A529" s="193"/>
      <c r="B529" s="64" t="s">
        <v>138</v>
      </c>
      <c r="C529" s="447" t="s">
        <v>515</v>
      </c>
      <c r="D529" s="411">
        <v>12.28</v>
      </c>
      <c r="E529" s="411">
        <v>10.56</v>
      </c>
      <c r="F529" s="411">
        <v>0</v>
      </c>
      <c r="G529" s="411">
        <v>143.88</v>
      </c>
      <c r="H529" s="424">
        <v>0.04</v>
      </c>
      <c r="I529" s="424">
        <v>9.9000000000000005E-2</v>
      </c>
      <c r="J529" s="411">
        <v>0</v>
      </c>
      <c r="K529" s="594">
        <v>0</v>
      </c>
      <c r="L529" s="594">
        <v>0.26400000000000001</v>
      </c>
      <c r="M529" s="425">
        <v>5.94</v>
      </c>
      <c r="N529" s="425">
        <v>5.0000000000000001E-3</v>
      </c>
      <c r="O529" s="425">
        <v>14.52</v>
      </c>
      <c r="P529" s="425">
        <v>0</v>
      </c>
      <c r="Q529" s="425">
        <v>124.08</v>
      </c>
      <c r="R529" s="426">
        <v>1.782</v>
      </c>
    </row>
    <row r="530" spans="1:18" ht="16.5" customHeight="1">
      <c r="A530" s="193"/>
      <c r="B530" s="64" t="s">
        <v>42</v>
      </c>
      <c r="C530" s="447" t="s">
        <v>516</v>
      </c>
      <c r="D530" s="411">
        <v>0.53</v>
      </c>
      <c r="E530" s="411">
        <v>0.66500000000000004</v>
      </c>
      <c r="F530" s="411">
        <v>0.89100000000000001</v>
      </c>
      <c r="G530" s="411">
        <v>11.59</v>
      </c>
      <c r="H530" s="424">
        <v>8.0000000000000002E-3</v>
      </c>
      <c r="I530" s="424">
        <v>2.8000000000000001E-2</v>
      </c>
      <c r="J530" s="411">
        <v>0.247</v>
      </c>
      <c r="K530" s="594">
        <v>4.0000000000000001E-3</v>
      </c>
      <c r="L530" s="594">
        <v>0</v>
      </c>
      <c r="M530" s="425">
        <v>22.8</v>
      </c>
      <c r="N530" s="425">
        <v>2E-3</v>
      </c>
      <c r="O530" s="425">
        <v>2.66</v>
      </c>
      <c r="P530" s="425">
        <v>0</v>
      </c>
      <c r="Q530" s="425">
        <v>17.100000000000001</v>
      </c>
      <c r="R530" s="426">
        <v>1.0999999999999999E-2</v>
      </c>
    </row>
    <row r="531" spans="1:18" ht="19.5" customHeight="1">
      <c r="A531" s="193"/>
      <c r="B531" s="64" t="s">
        <v>144</v>
      </c>
      <c r="C531" s="447" t="s">
        <v>517</v>
      </c>
      <c r="D531" s="411">
        <v>1.33</v>
      </c>
      <c r="E531" s="411">
        <v>0.16900000000000001</v>
      </c>
      <c r="F531" s="411">
        <v>8.16</v>
      </c>
      <c r="G531" s="411">
        <v>39.700000000000003</v>
      </c>
      <c r="H531" s="424">
        <v>2.7E-2</v>
      </c>
      <c r="I531" s="424">
        <v>0.01</v>
      </c>
      <c r="J531" s="411">
        <v>0</v>
      </c>
      <c r="K531" s="594">
        <v>0</v>
      </c>
      <c r="L531" s="594">
        <v>0.22</v>
      </c>
      <c r="M531" s="425">
        <v>3.887</v>
      </c>
      <c r="N531" s="425">
        <v>0</v>
      </c>
      <c r="O531" s="425">
        <v>5.577</v>
      </c>
      <c r="P531" s="425">
        <v>1E-3</v>
      </c>
      <c r="Q531" s="425">
        <v>14.7</v>
      </c>
      <c r="R531" s="426">
        <v>0.33800000000000002</v>
      </c>
    </row>
    <row r="532" spans="1:18" ht="15.75">
      <c r="A532" s="193"/>
      <c r="B532" s="64" t="s">
        <v>150</v>
      </c>
      <c r="C532" s="447" t="s">
        <v>32</v>
      </c>
      <c r="D532" s="411">
        <v>0</v>
      </c>
      <c r="E532" s="411">
        <v>0</v>
      </c>
      <c r="F532" s="411">
        <v>0</v>
      </c>
      <c r="G532" s="411">
        <v>0</v>
      </c>
      <c r="H532" s="424">
        <v>0</v>
      </c>
      <c r="I532" s="424">
        <v>0</v>
      </c>
      <c r="J532" s="411">
        <v>0</v>
      </c>
      <c r="K532" s="411">
        <v>0</v>
      </c>
      <c r="L532" s="411">
        <v>0</v>
      </c>
      <c r="M532" s="411">
        <v>0</v>
      </c>
      <c r="N532" s="411">
        <v>0</v>
      </c>
      <c r="O532" s="411">
        <v>0</v>
      </c>
      <c r="P532" s="411">
        <v>0</v>
      </c>
      <c r="Q532" s="411">
        <v>0</v>
      </c>
      <c r="R532" s="426">
        <v>0</v>
      </c>
    </row>
    <row r="533" spans="1:18" ht="15.75">
      <c r="A533" s="193"/>
      <c r="B533" s="64" t="s">
        <v>25</v>
      </c>
      <c r="C533" s="168" t="s">
        <v>459</v>
      </c>
      <c r="D533" s="411">
        <v>2.7E-2</v>
      </c>
      <c r="E533" s="411">
        <v>2.4649999999999999</v>
      </c>
      <c r="F533" s="411">
        <v>4.3999999999999997E-2</v>
      </c>
      <c r="G533" s="411">
        <v>22.5</v>
      </c>
      <c r="H533" s="424">
        <v>0</v>
      </c>
      <c r="I533" s="424">
        <v>4.0000000000000001E-3</v>
      </c>
      <c r="J533" s="411">
        <v>0</v>
      </c>
      <c r="K533" s="411">
        <v>1.4999999999999999E-2</v>
      </c>
      <c r="L533" s="411">
        <v>3.4000000000000002E-2</v>
      </c>
      <c r="M533" s="424">
        <v>0.81599999999999995</v>
      </c>
      <c r="N533" s="425">
        <v>0</v>
      </c>
      <c r="O533" s="425">
        <v>1.7000000000000001E-2</v>
      </c>
      <c r="P533" s="425">
        <v>0</v>
      </c>
      <c r="Q533" s="425">
        <v>1.02</v>
      </c>
      <c r="R533" s="426">
        <v>7.0000000000000001E-3</v>
      </c>
    </row>
    <row r="534" spans="1:18">
      <c r="A534" s="134">
        <v>57</v>
      </c>
      <c r="B534" s="625" t="s">
        <v>300</v>
      </c>
      <c r="C534" s="270">
        <v>180</v>
      </c>
      <c r="D534" s="226">
        <f t="shared" ref="D534:R534" si="137">SUM(D535:D541)</f>
        <v>4.5640000000000001</v>
      </c>
      <c r="E534" s="226">
        <f t="shared" si="137"/>
        <v>6.024</v>
      </c>
      <c r="F534" s="226">
        <f t="shared" si="137"/>
        <v>21.861000000000001</v>
      </c>
      <c r="G534" s="226">
        <f t="shared" si="137"/>
        <v>161.108</v>
      </c>
      <c r="H534" s="226">
        <f t="shared" si="137"/>
        <v>0.159</v>
      </c>
      <c r="I534" s="226">
        <f t="shared" si="137"/>
        <v>0.65100000000000002</v>
      </c>
      <c r="J534" s="226">
        <f t="shared" si="137"/>
        <v>40.872</v>
      </c>
      <c r="K534" s="226">
        <f t="shared" si="137"/>
        <v>0.90300000000000002</v>
      </c>
      <c r="L534" s="226">
        <f t="shared" si="137"/>
        <v>0.39099999999999996</v>
      </c>
      <c r="M534" s="226">
        <f t="shared" si="137"/>
        <v>124.601</v>
      </c>
      <c r="N534" s="226">
        <f t="shared" si="137"/>
        <v>1.3000000000000001E-2</v>
      </c>
      <c r="O534" s="226">
        <f t="shared" si="137"/>
        <v>51.361000000000004</v>
      </c>
      <c r="P534" s="226">
        <f t="shared" si="137"/>
        <v>1E-3</v>
      </c>
      <c r="Q534" s="226">
        <f t="shared" si="137"/>
        <v>143.82599999999999</v>
      </c>
      <c r="R534" s="227">
        <f t="shared" si="137"/>
        <v>1.7460000000000002</v>
      </c>
    </row>
    <row r="535" spans="1:18">
      <c r="A535" s="134"/>
      <c r="B535" s="626" t="s">
        <v>121</v>
      </c>
      <c r="C535" s="251" t="s">
        <v>403</v>
      </c>
      <c r="D535" s="229">
        <v>0.82899999999999996</v>
      </c>
      <c r="E535" s="229">
        <v>4.5999999999999999E-2</v>
      </c>
      <c r="F535" s="229">
        <v>2.1669999999999998</v>
      </c>
      <c r="G535" s="229">
        <v>12.9</v>
      </c>
      <c r="H535" s="229">
        <v>1.2999999999999999E-2</v>
      </c>
      <c r="I535" s="229">
        <v>1.7999999999999999E-2</v>
      </c>
      <c r="J535" s="229">
        <v>20.74</v>
      </c>
      <c r="K535" s="229">
        <v>1E-3</v>
      </c>
      <c r="L535" s="229">
        <v>4.5999999999999999E-2</v>
      </c>
      <c r="M535" s="229">
        <v>22.128</v>
      </c>
      <c r="N535" s="230">
        <v>1E-3</v>
      </c>
      <c r="O535" s="230">
        <v>7.3760000000000003</v>
      </c>
      <c r="P535" s="230">
        <v>0</v>
      </c>
      <c r="Q535" s="230">
        <v>14.29</v>
      </c>
      <c r="R535" s="231">
        <v>0.27700000000000002</v>
      </c>
    </row>
    <row r="536" spans="1:18">
      <c r="A536" s="134"/>
      <c r="B536" s="626" t="s">
        <v>67</v>
      </c>
      <c r="C536" s="251" t="s">
        <v>404</v>
      </c>
      <c r="D536" s="229">
        <v>1.462</v>
      </c>
      <c r="E536" s="229">
        <v>0.29199999999999998</v>
      </c>
      <c r="F536" s="229">
        <v>11.91</v>
      </c>
      <c r="G536" s="229">
        <v>56.29</v>
      </c>
      <c r="H536" s="229">
        <v>8.7999999999999995E-2</v>
      </c>
      <c r="I536" s="229">
        <v>0.51</v>
      </c>
      <c r="J536" s="229">
        <v>14.62</v>
      </c>
      <c r="K536" s="229">
        <v>2E-3</v>
      </c>
      <c r="L536" s="229">
        <v>7.2999999999999995E-2</v>
      </c>
      <c r="M536" s="229">
        <v>7.31</v>
      </c>
      <c r="N536" s="230">
        <v>4.0000000000000001E-3</v>
      </c>
      <c r="O536" s="230">
        <v>16.8</v>
      </c>
      <c r="P536" s="230">
        <v>0</v>
      </c>
      <c r="Q536" s="230">
        <v>42.39</v>
      </c>
      <c r="R536" s="231">
        <v>0.65800000000000003</v>
      </c>
    </row>
    <row r="537" spans="1:18">
      <c r="A537" s="134"/>
      <c r="B537" s="626" t="s">
        <v>131</v>
      </c>
      <c r="C537" s="251" t="s">
        <v>405</v>
      </c>
      <c r="D537" s="229">
        <v>0.4</v>
      </c>
      <c r="E537" s="229">
        <v>4.2999999999999997E-2</v>
      </c>
      <c r="F537" s="229">
        <v>3.11</v>
      </c>
      <c r="G537" s="229">
        <v>14.69</v>
      </c>
      <c r="H537" s="229">
        <v>2.5999999999999999E-2</v>
      </c>
      <c r="I537" s="229">
        <v>0.03</v>
      </c>
      <c r="J537" s="229">
        <v>2.54</v>
      </c>
      <c r="K537" s="229">
        <v>0.86399999999999999</v>
      </c>
      <c r="L537" s="229">
        <v>0.17299999999999999</v>
      </c>
      <c r="M537" s="229">
        <v>22.03</v>
      </c>
      <c r="N537" s="230">
        <v>2E-3</v>
      </c>
      <c r="O537" s="230">
        <v>16.420000000000002</v>
      </c>
      <c r="P537" s="230">
        <v>0</v>
      </c>
      <c r="Q537" s="230">
        <v>23.76</v>
      </c>
      <c r="R537" s="231">
        <v>0.3</v>
      </c>
    </row>
    <row r="538" spans="1:18">
      <c r="A538" s="384"/>
      <c r="B538" s="626" t="s">
        <v>25</v>
      </c>
      <c r="C538" s="251" t="s">
        <v>372</v>
      </c>
      <c r="D538" s="229">
        <v>4.2999999999999997E-2</v>
      </c>
      <c r="E538" s="229">
        <v>3.915</v>
      </c>
      <c r="F538" s="229">
        <v>7.0000000000000007E-2</v>
      </c>
      <c r="G538" s="229">
        <v>35.747999999999998</v>
      </c>
      <c r="H538" s="229">
        <v>0</v>
      </c>
      <c r="I538" s="229">
        <v>6.0000000000000001E-3</v>
      </c>
      <c r="J538" s="229">
        <v>0</v>
      </c>
      <c r="K538" s="229">
        <v>2.4E-2</v>
      </c>
      <c r="L538" s="229">
        <v>5.3999999999999999E-2</v>
      </c>
      <c r="M538" s="229">
        <v>1.296</v>
      </c>
      <c r="N538" s="230">
        <v>0</v>
      </c>
      <c r="O538" s="230">
        <v>2.7E-2</v>
      </c>
      <c r="P538" s="230">
        <v>0</v>
      </c>
      <c r="Q538" s="230">
        <v>1.62</v>
      </c>
      <c r="R538" s="231">
        <v>0.01</v>
      </c>
    </row>
    <row r="539" spans="1:18">
      <c r="A539" s="384"/>
      <c r="B539" s="626" t="s">
        <v>69</v>
      </c>
      <c r="C539" s="251" t="s">
        <v>406</v>
      </c>
      <c r="D539" s="229">
        <v>0.318</v>
      </c>
      <c r="E539" s="229">
        <v>0</v>
      </c>
      <c r="F539" s="229">
        <v>2.0659999999999998</v>
      </c>
      <c r="G539" s="229">
        <v>9.08</v>
      </c>
      <c r="H539" s="229">
        <v>0.01</v>
      </c>
      <c r="I539" s="229">
        <v>6.0000000000000001E-3</v>
      </c>
      <c r="J539" s="229">
        <v>2.27</v>
      </c>
      <c r="K539" s="229">
        <v>0</v>
      </c>
      <c r="L539" s="229">
        <v>4.4999999999999998E-2</v>
      </c>
      <c r="M539" s="229">
        <v>7.0369999999999999</v>
      </c>
      <c r="N539" s="230">
        <v>1E-3</v>
      </c>
      <c r="O539" s="230">
        <v>3.1779999999999999</v>
      </c>
      <c r="P539" s="230">
        <v>0</v>
      </c>
      <c r="Q539" s="230">
        <v>13.166</v>
      </c>
      <c r="R539" s="231">
        <v>0.18099999999999999</v>
      </c>
    </row>
    <row r="540" spans="1:18">
      <c r="A540" s="384"/>
      <c r="B540" s="626" t="s">
        <v>27</v>
      </c>
      <c r="C540" s="251" t="s">
        <v>407</v>
      </c>
      <c r="D540" s="229">
        <v>1.512</v>
      </c>
      <c r="E540" s="229">
        <v>1.728</v>
      </c>
      <c r="F540" s="229">
        <v>2.5379999999999998</v>
      </c>
      <c r="G540" s="229">
        <v>32.4</v>
      </c>
      <c r="H540" s="229">
        <v>2.1999999999999999E-2</v>
      </c>
      <c r="I540" s="229">
        <v>8.1000000000000003E-2</v>
      </c>
      <c r="J540" s="229">
        <v>0.70199999999999996</v>
      </c>
      <c r="K540" s="229">
        <v>1.2E-2</v>
      </c>
      <c r="L540" s="229">
        <v>0</v>
      </c>
      <c r="M540" s="229">
        <v>64.8</v>
      </c>
      <c r="N540" s="230">
        <v>5.0000000000000001E-3</v>
      </c>
      <c r="O540" s="230">
        <v>7.56</v>
      </c>
      <c r="P540" s="230">
        <v>1E-3</v>
      </c>
      <c r="Q540" s="230">
        <v>48.6</v>
      </c>
      <c r="R540" s="231">
        <v>0.32</v>
      </c>
    </row>
    <row r="541" spans="1:18" ht="22.5" customHeight="1">
      <c r="A541" s="384"/>
      <c r="B541" s="626" t="s">
        <v>31</v>
      </c>
      <c r="C541" s="251" t="s">
        <v>408</v>
      </c>
      <c r="D541" s="229">
        <v>0</v>
      </c>
      <c r="E541" s="229">
        <v>0</v>
      </c>
      <c r="F541" s="229">
        <v>0</v>
      </c>
      <c r="G541" s="229">
        <v>0</v>
      </c>
      <c r="H541" s="229">
        <v>0</v>
      </c>
      <c r="I541" s="229">
        <v>0</v>
      </c>
      <c r="J541" s="229">
        <v>0</v>
      </c>
      <c r="K541" s="229">
        <v>0</v>
      </c>
      <c r="L541" s="229">
        <v>0</v>
      </c>
      <c r="M541" s="229">
        <v>0</v>
      </c>
      <c r="N541" s="229">
        <v>0</v>
      </c>
      <c r="O541" s="229">
        <v>0</v>
      </c>
      <c r="P541" s="229">
        <v>0</v>
      </c>
      <c r="Q541" s="229">
        <v>0</v>
      </c>
      <c r="R541" s="231">
        <v>0</v>
      </c>
    </row>
    <row r="542" spans="1:18" ht="15" customHeight="1">
      <c r="A542" s="56" t="s">
        <v>202</v>
      </c>
      <c r="B542" s="57" t="s">
        <v>203</v>
      </c>
      <c r="C542" s="250" t="s">
        <v>24</v>
      </c>
      <c r="D542" s="262">
        <f t="shared" ref="D542:R542" si="138">SUM(D543:D545)</f>
        <v>0.56000000000000005</v>
      </c>
      <c r="E542" s="262">
        <f t="shared" si="138"/>
        <v>0</v>
      </c>
      <c r="F542" s="262">
        <f t="shared" si="138"/>
        <v>30.22</v>
      </c>
      <c r="G542" s="262">
        <f t="shared" si="138"/>
        <v>123.06</v>
      </c>
      <c r="H542" s="262">
        <f t="shared" si="138"/>
        <v>6.0000000000000001E-3</v>
      </c>
      <c r="I542" s="262">
        <f t="shared" si="138"/>
        <v>2E-3</v>
      </c>
      <c r="J542" s="262">
        <f t="shared" si="138"/>
        <v>0.04</v>
      </c>
      <c r="K542" s="262">
        <f t="shared" si="138"/>
        <v>0</v>
      </c>
      <c r="L542" s="262">
        <f t="shared" si="138"/>
        <v>0</v>
      </c>
      <c r="M542" s="262">
        <f t="shared" si="138"/>
        <v>3.12</v>
      </c>
      <c r="N542" s="262">
        <f t="shared" si="138"/>
        <v>0</v>
      </c>
      <c r="O542" s="262">
        <f t="shared" si="138"/>
        <v>0</v>
      </c>
      <c r="P542" s="262">
        <f t="shared" si="138"/>
        <v>0</v>
      </c>
      <c r="Q542" s="262">
        <f t="shared" si="138"/>
        <v>0</v>
      </c>
      <c r="R542" s="263">
        <f t="shared" si="138"/>
        <v>0.12</v>
      </c>
    </row>
    <row r="543" spans="1:18" ht="29.25" customHeight="1">
      <c r="A543" s="60"/>
      <c r="B543" s="61" t="s">
        <v>204</v>
      </c>
      <c r="C543" s="252" t="s">
        <v>205</v>
      </c>
      <c r="D543" s="264">
        <v>0.56000000000000005</v>
      </c>
      <c r="E543" s="264">
        <v>0</v>
      </c>
      <c r="F543" s="264">
        <v>10.26</v>
      </c>
      <c r="G543" s="264">
        <v>43.26</v>
      </c>
      <c r="H543" s="264">
        <v>6.0000000000000001E-3</v>
      </c>
      <c r="I543" s="264">
        <v>2E-3</v>
      </c>
      <c r="J543" s="264">
        <v>0.04</v>
      </c>
      <c r="K543" s="264">
        <v>0</v>
      </c>
      <c r="L543" s="264">
        <v>0</v>
      </c>
      <c r="M543" s="264">
        <v>2.52</v>
      </c>
      <c r="N543" s="265">
        <v>0</v>
      </c>
      <c r="O543" s="265">
        <v>0</v>
      </c>
      <c r="P543" s="265">
        <v>0</v>
      </c>
      <c r="Q543" s="265">
        <v>0</v>
      </c>
      <c r="R543" s="266">
        <v>0.06</v>
      </c>
    </row>
    <row r="544" spans="1:18" ht="15.75" customHeight="1">
      <c r="A544" s="60"/>
      <c r="B544" s="61" t="s">
        <v>29</v>
      </c>
      <c r="C544" s="252" t="s">
        <v>116</v>
      </c>
      <c r="D544" s="264">
        <v>0</v>
      </c>
      <c r="E544" s="264">
        <v>0</v>
      </c>
      <c r="F544" s="264">
        <v>0</v>
      </c>
      <c r="G544" s="264">
        <v>0</v>
      </c>
      <c r="H544" s="264">
        <v>0</v>
      </c>
      <c r="I544" s="264">
        <v>0</v>
      </c>
      <c r="J544" s="264">
        <v>0</v>
      </c>
      <c r="K544" s="264">
        <v>0</v>
      </c>
      <c r="L544" s="264">
        <v>0</v>
      </c>
      <c r="M544" s="264">
        <v>0</v>
      </c>
      <c r="N544" s="265">
        <v>0</v>
      </c>
      <c r="O544" s="265">
        <v>0</v>
      </c>
      <c r="P544" s="265">
        <v>0</v>
      </c>
      <c r="Q544" s="265">
        <v>0</v>
      </c>
      <c r="R544" s="266">
        <v>0</v>
      </c>
    </row>
    <row r="545" spans="1:18">
      <c r="A545" s="60"/>
      <c r="B545" s="61" t="s">
        <v>33</v>
      </c>
      <c r="C545" s="252" t="s">
        <v>112</v>
      </c>
      <c r="D545" s="264">
        <v>0</v>
      </c>
      <c r="E545" s="264">
        <v>0</v>
      </c>
      <c r="F545" s="264">
        <v>19.96</v>
      </c>
      <c r="G545" s="264">
        <v>79.8</v>
      </c>
      <c r="H545" s="264">
        <v>0</v>
      </c>
      <c r="I545" s="264">
        <v>0</v>
      </c>
      <c r="J545" s="264">
        <v>0</v>
      </c>
      <c r="K545" s="264">
        <v>0</v>
      </c>
      <c r="L545" s="264">
        <v>0</v>
      </c>
      <c r="M545" s="264">
        <v>0.6</v>
      </c>
      <c r="N545" s="265">
        <v>0</v>
      </c>
      <c r="O545" s="265">
        <v>0</v>
      </c>
      <c r="P545" s="265">
        <v>0</v>
      </c>
      <c r="Q545" s="265">
        <v>0</v>
      </c>
      <c r="R545" s="266">
        <v>0.06</v>
      </c>
    </row>
    <row r="546" spans="1:18">
      <c r="A546" s="204">
        <v>11</v>
      </c>
      <c r="B546" s="57" t="s">
        <v>95</v>
      </c>
      <c r="C546" s="271">
        <v>30</v>
      </c>
      <c r="D546" s="243">
        <f>SUM(D547)</f>
        <v>1.98</v>
      </c>
      <c r="E546" s="243">
        <f t="shared" ref="E546:R546" si="139">SUM(E547)</f>
        <v>0.36</v>
      </c>
      <c r="F546" s="243">
        <f t="shared" si="139"/>
        <v>10.8</v>
      </c>
      <c r="G546" s="243">
        <f t="shared" si="139"/>
        <v>54.3</v>
      </c>
      <c r="H546" s="243">
        <f t="shared" si="139"/>
        <v>5.3999999999999999E-2</v>
      </c>
      <c r="I546" s="243">
        <f t="shared" si="139"/>
        <v>2.4E-2</v>
      </c>
      <c r="J546" s="243">
        <f t="shared" si="139"/>
        <v>0</v>
      </c>
      <c r="K546" s="272">
        <f t="shared" si="139"/>
        <v>0</v>
      </c>
      <c r="L546" s="272">
        <f t="shared" si="139"/>
        <v>0</v>
      </c>
      <c r="M546" s="272">
        <f t="shared" si="139"/>
        <v>0</v>
      </c>
      <c r="N546" s="272">
        <f t="shared" si="139"/>
        <v>0</v>
      </c>
      <c r="O546" s="272">
        <f t="shared" si="139"/>
        <v>0</v>
      </c>
      <c r="P546" s="272">
        <f t="shared" si="139"/>
        <v>0</v>
      </c>
      <c r="Q546" s="272">
        <f t="shared" si="139"/>
        <v>0</v>
      </c>
      <c r="R546" s="272">
        <f t="shared" si="139"/>
        <v>0</v>
      </c>
    </row>
    <row r="547" spans="1:18">
      <c r="A547" s="204"/>
      <c r="B547" s="61" t="s">
        <v>96</v>
      </c>
      <c r="C547" s="199" t="s">
        <v>97</v>
      </c>
      <c r="D547" s="228">
        <v>1.98</v>
      </c>
      <c r="E547" s="228">
        <v>0.36</v>
      </c>
      <c r="F547" s="228">
        <v>10.8</v>
      </c>
      <c r="G547" s="228">
        <v>54.3</v>
      </c>
      <c r="H547" s="228">
        <v>5.3999999999999999E-2</v>
      </c>
      <c r="I547" s="228">
        <v>2.4E-2</v>
      </c>
      <c r="J547" s="228">
        <v>0</v>
      </c>
      <c r="K547" s="229">
        <v>0</v>
      </c>
      <c r="L547" s="229">
        <v>0</v>
      </c>
      <c r="M547" s="229">
        <v>0</v>
      </c>
      <c r="N547" s="229">
        <v>0</v>
      </c>
      <c r="O547" s="229">
        <v>0</v>
      </c>
      <c r="P547" s="229">
        <v>0</v>
      </c>
      <c r="Q547" s="229">
        <v>0</v>
      </c>
      <c r="R547" s="231">
        <v>0</v>
      </c>
    </row>
    <row r="548" spans="1:18">
      <c r="A548" s="204">
        <v>10</v>
      </c>
      <c r="B548" s="57" t="s">
        <v>48</v>
      </c>
      <c r="C548" s="87" t="s">
        <v>159</v>
      </c>
      <c r="D548" s="243">
        <f>SUM(D549)</f>
        <v>3.16</v>
      </c>
      <c r="E548" s="243">
        <f t="shared" ref="E548:I548" si="140">SUM(E549)</f>
        <v>0.4</v>
      </c>
      <c r="F548" s="243">
        <f t="shared" si="140"/>
        <v>19.32</v>
      </c>
      <c r="G548" s="243">
        <f t="shared" si="140"/>
        <v>94</v>
      </c>
      <c r="H548" s="243">
        <f t="shared" si="140"/>
        <v>6.4000000000000001E-2</v>
      </c>
      <c r="I548" s="243">
        <f t="shared" si="140"/>
        <v>2.4E-2</v>
      </c>
      <c r="J548" s="243">
        <v>0</v>
      </c>
      <c r="K548" s="243">
        <f t="shared" ref="K548:Q548" si="141">SUM(K549)</f>
        <v>0</v>
      </c>
      <c r="L548" s="243">
        <f t="shared" si="141"/>
        <v>0.52</v>
      </c>
      <c r="M548" s="243">
        <f t="shared" si="141"/>
        <v>9.1999999999999993</v>
      </c>
      <c r="N548" s="243">
        <f t="shared" si="141"/>
        <v>1E-3</v>
      </c>
      <c r="O548" s="243">
        <f t="shared" si="141"/>
        <v>13.2</v>
      </c>
      <c r="P548" s="243">
        <f t="shared" si="141"/>
        <v>2E-3</v>
      </c>
      <c r="Q548" s="243">
        <f t="shared" si="141"/>
        <v>34.799999999999997</v>
      </c>
      <c r="R548" s="244">
        <f>SUM(R549)</f>
        <v>0.8</v>
      </c>
    </row>
    <row r="549" spans="1:18" ht="15.75" thickBot="1">
      <c r="A549" s="245"/>
      <c r="B549" s="627" t="s">
        <v>48</v>
      </c>
      <c r="C549" s="99" t="s">
        <v>49</v>
      </c>
      <c r="D549" s="246">
        <v>3.16</v>
      </c>
      <c r="E549" s="246">
        <v>0.4</v>
      </c>
      <c r="F549" s="246">
        <v>19.32</v>
      </c>
      <c r="G549" s="246">
        <v>94</v>
      </c>
      <c r="H549" s="246">
        <v>6.4000000000000001E-2</v>
      </c>
      <c r="I549" s="246">
        <v>2.4E-2</v>
      </c>
      <c r="J549" s="246">
        <v>0</v>
      </c>
      <c r="K549" s="246">
        <v>0</v>
      </c>
      <c r="L549" s="246">
        <v>0.52</v>
      </c>
      <c r="M549" s="246">
        <v>9.1999999999999993</v>
      </c>
      <c r="N549" s="247">
        <v>1E-3</v>
      </c>
      <c r="O549" s="247">
        <v>13.2</v>
      </c>
      <c r="P549" s="247">
        <v>2E-3</v>
      </c>
      <c r="Q549" s="247">
        <v>34.799999999999997</v>
      </c>
      <c r="R549" s="248">
        <v>0.8</v>
      </c>
    </row>
    <row r="550" spans="1:18" ht="16.5" thickBot="1">
      <c r="A550" s="741" t="s">
        <v>98</v>
      </c>
      <c r="B550" s="742"/>
      <c r="C550" s="733">
        <v>800</v>
      </c>
      <c r="D550" s="405">
        <f>SUM(D515,D521,D528,D534,D542,D546,D548,)</f>
        <v>33.587999999999994</v>
      </c>
      <c r="E550" s="405">
        <f t="shared" ref="E550:R550" si="142">SUM(E515,E521,E528,E534,E542,E546,E548,)</f>
        <v>28.273</v>
      </c>
      <c r="F550" s="1035">
        <f t="shared" si="142"/>
        <v>110.239</v>
      </c>
      <c r="G550" s="1035">
        <f t="shared" si="142"/>
        <v>830.27199999999993</v>
      </c>
      <c r="H550" s="405">
        <f t="shared" si="142"/>
        <v>0.51</v>
      </c>
      <c r="I550" s="405">
        <f t="shared" si="142"/>
        <v>1.272</v>
      </c>
      <c r="J550" s="405">
        <f t="shared" si="142"/>
        <v>58.372999999999998</v>
      </c>
      <c r="K550" s="405">
        <f t="shared" si="142"/>
        <v>1.224</v>
      </c>
      <c r="L550" s="405">
        <f t="shared" si="142"/>
        <v>2.214</v>
      </c>
      <c r="M550" s="1035">
        <f t="shared" si="142"/>
        <v>198.23099999999999</v>
      </c>
      <c r="N550" s="1035">
        <f t="shared" si="142"/>
        <v>2.4E-2</v>
      </c>
      <c r="O550" s="1035">
        <f t="shared" si="142"/>
        <v>112.215</v>
      </c>
      <c r="P550" s="1035">
        <f t="shared" si="142"/>
        <v>9.0000000000000011E-3</v>
      </c>
      <c r="Q550" s="1035">
        <f t="shared" si="142"/>
        <v>444.85200000000003</v>
      </c>
      <c r="R550" s="405">
        <f t="shared" si="142"/>
        <v>6.1109999999999998</v>
      </c>
    </row>
    <row r="551" spans="1:18" ht="19.5" thickBot="1">
      <c r="A551" s="756" t="s">
        <v>99</v>
      </c>
      <c r="B551" s="757"/>
      <c r="C551" s="758"/>
      <c r="D551" s="407">
        <f t="shared" ref="D551:Q551" si="143">SUM(D513,D550,)</f>
        <v>65.387999999999991</v>
      </c>
      <c r="E551" s="407">
        <f t="shared" si="143"/>
        <v>56.802999999999997</v>
      </c>
      <c r="F551" s="395">
        <f t="shared" si="143"/>
        <v>179.40899999999999</v>
      </c>
      <c r="G551" s="395">
        <f t="shared" si="143"/>
        <v>1488.1819999999998</v>
      </c>
      <c r="H551" s="395">
        <f t="shared" si="143"/>
        <v>0.73799999999999999</v>
      </c>
      <c r="I551" s="395">
        <f t="shared" si="143"/>
        <v>1.8860000000000001</v>
      </c>
      <c r="J551" s="395">
        <f t="shared" si="143"/>
        <v>64.810999999999993</v>
      </c>
      <c r="K551" s="395">
        <f t="shared" si="143"/>
        <v>1.407</v>
      </c>
      <c r="L551" s="395">
        <f t="shared" si="143"/>
        <v>3.9079999999999999</v>
      </c>
      <c r="M551" s="395">
        <f t="shared" si="143"/>
        <v>489.57499999999999</v>
      </c>
      <c r="N551" s="395">
        <f t="shared" si="143"/>
        <v>0.05</v>
      </c>
      <c r="O551" s="395">
        <f t="shared" si="143"/>
        <v>173.56400000000002</v>
      </c>
      <c r="P551" s="395">
        <f t="shared" si="143"/>
        <v>5.2000000000000005E-2</v>
      </c>
      <c r="Q551" s="395">
        <f t="shared" si="143"/>
        <v>936.93299999999999</v>
      </c>
      <c r="R551" s="408">
        <f>SUM(R513,R550)</f>
        <v>10.978999999999999</v>
      </c>
    </row>
    <row r="552" spans="1:18" ht="18.75">
      <c r="A552" s="430"/>
      <c r="B552" s="430"/>
      <c r="C552" s="430"/>
      <c r="D552" s="431"/>
      <c r="E552" s="431"/>
      <c r="F552" s="432"/>
      <c r="G552" s="432"/>
      <c r="H552" s="432"/>
      <c r="I552" s="432"/>
      <c r="J552" s="432"/>
      <c r="K552" s="432"/>
      <c r="L552" s="432"/>
      <c r="M552" s="432"/>
      <c r="N552" s="432"/>
      <c r="O552" s="432"/>
      <c r="P552" s="432"/>
      <c r="Q552" s="432"/>
      <c r="R552" s="431"/>
    </row>
    <row r="553" spans="1:18" ht="18.75">
      <c r="A553" s="433"/>
      <c r="B553" s="433"/>
      <c r="C553" s="433"/>
      <c r="D553" s="434"/>
      <c r="E553" s="434"/>
      <c r="F553" s="435"/>
      <c r="G553" s="435"/>
      <c r="H553" s="435"/>
      <c r="I553" s="435"/>
      <c r="J553" s="435"/>
      <c r="K553" s="435"/>
      <c r="L553" s="435"/>
      <c r="M553" s="435"/>
      <c r="N553" s="435"/>
      <c r="O553" s="435"/>
      <c r="P553" s="435"/>
      <c r="Q553" s="435"/>
      <c r="R553" s="434"/>
    </row>
    <row r="554" spans="1:18">
      <c r="A554" s="311"/>
      <c r="B554" s="311"/>
      <c r="C554" s="352"/>
      <c r="D554" s="352"/>
      <c r="E554" s="398"/>
      <c r="F554" s="398"/>
      <c r="G554" s="398"/>
      <c r="H554" s="398"/>
      <c r="I554" s="398"/>
      <c r="J554" s="398"/>
      <c r="K554" s="398"/>
      <c r="L554" s="398"/>
      <c r="M554" s="398"/>
      <c r="N554" s="398"/>
      <c r="O554" s="398"/>
      <c r="P554" s="398"/>
      <c r="Q554" s="398"/>
      <c r="R554" s="398"/>
    </row>
    <row r="555" spans="1:18" ht="15.75" thickBot="1">
      <c r="A555" s="775" t="s">
        <v>342</v>
      </c>
      <c r="B555" s="775"/>
      <c r="C555" s="775"/>
      <c r="D555" s="775"/>
      <c r="E555" s="775"/>
      <c r="F555" s="775"/>
      <c r="G555" s="775"/>
      <c r="H555" s="775"/>
      <c r="I555" s="775"/>
      <c r="J555" s="775"/>
      <c r="K555" s="775"/>
      <c r="L555" s="775"/>
      <c r="M555" s="775"/>
      <c r="N555" s="775"/>
      <c r="O555" s="775"/>
      <c r="P555" s="775"/>
      <c r="Q555" s="775"/>
      <c r="R555" s="775"/>
    </row>
    <row r="556" spans="1:18">
      <c r="A556" s="776" t="s">
        <v>279</v>
      </c>
      <c r="B556" s="769" t="s">
        <v>280</v>
      </c>
      <c r="C556" s="778" t="s">
        <v>266</v>
      </c>
      <c r="D556" s="744" t="s">
        <v>4</v>
      </c>
      <c r="E556" s="745"/>
      <c r="F556" s="746"/>
      <c r="G556" s="765" t="s">
        <v>5</v>
      </c>
      <c r="H556" s="744" t="s">
        <v>6</v>
      </c>
      <c r="I556" s="745"/>
      <c r="J556" s="745"/>
      <c r="K556" s="745"/>
      <c r="L556" s="746"/>
      <c r="M556" s="744" t="s">
        <v>7</v>
      </c>
      <c r="N556" s="745"/>
      <c r="O556" s="745"/>
      <c r="P556" s="745"/>
      <c r="Q556" s="745"/>
      <c r="R556" s="747"/>
    </row>
    <row r="557" spans="1:18" ht="29.25" thickBot="1">
      <c r="A557" s="777"/>
      <c r="B557" s="770"/>
      <c r="C557" s="779"/>
      <c r="D557" s="222" t="s">
        <v>8</v>
      </c>
      <c r="E557" s="222" t="s">
        <v>9</v>
      </c>
      <c r="F557" s="222" t="s">
        <v>10</v>
      </c>
      <c r="G557" s="766"/>
      <c r="H557" s="222" t="s">
        <v>11</v>
      </c>
      <c r="I557" s="222" t="s">
        <v>12</v>
      </c>
      <c r="J557" s="222" t="s">
        <v>13</v>
      </c>
      <c r="K557" s="222" t="s">
        <v>14</v>
      </c>
      <c r="L557" s="222" t="s">
        <v>15</v>
      </c>
      <c r="M557" s="222" t="s">
        <v>16</v>
      </c>
      <c r="N557" s="223" t="s">
        <v>17</v>
      </c>
      <c r="O557" s="223" t="s">
        <v>18</v>
      </c>
      <c r="P557" s="223" t="s">
        <v>19</v>
      </c>
      <c r="Q557" s="223" t="s">
        <v>20</v>
      </c>
      <c r="R557" s="224" t="s">
        <v>21</v>
      </c>
    </row>
    <row r="558" spans="1:18" ht="15.75" thickBot="1">
      <c r="A558" s="753" t="s">
        <v>22</v>
      </c>
      <c r="B558" s="754"/>
      <c r="C558" s="754"/>
      <c r="D558" s="754"/>
      <c r="E558" s="754"/>
      <c r="F558" s="754"/>
      <c r="G558" s="754"/>
      <c r="H558" s="754"/>
      <c r="I558" s="754"/>
      <c r="J558" s="754"/>
      <c r="K558" s="754"/>
      <c r="L558" s="754"/>
      <c r="M558" s="754"/>
      <c r="N558" s="754"/>
      <c r="O558" s="754"/>
      <c r="P558" s="754"/>
      <c r="Q558" s="754"/>
      <c r="R558" s="755"/>
    </row>
    <row r="559" spans="1:18">
      <c r="A559" s="436">
        <v>1</v>
      </c>
      <c r="B559" s="632" t="s">
        <v>174</v>
      </c>
      <c r="C559" s="326" t="s">
        <v>175</v>
      </c>
      <c r="D559" s="327">
        <f>SUM(D560:D562)</f>
        <v>12.381</v>
      </c>
      <c r="E559" s="327">
        <f t="shared" ref="E559:R559" si="144">SUM(E560:E562)</f>
        <v>7.0940000000000003</v>
      </c>
      <c r="F559" s="327">
        <f t="shared" si="144"/>
        <v>11.57</v>
      </c>
      <c r="G559" s="327">
        <f t="shared" si="144"/>
        <v>189.5</v>
      </c>
      <c r="H559" s="327">
        <f t="shared" si="144"/>
        <v>5.7000000000000002E-2</v>
      </c>
      <c r="I559" s="327">
        <f t="shared" si="144"/>
        <v>8.8999999999999996E-2</v>
      </c>
      <c r="J559" s="327">
        <f t="shared" si="144"/>
        <v>0.13900000000000001</v>
      </c>
      <c r="K559" s="327">
        <f t="shared" si="144"/>
        <v>0.10300000000000001</v>
      </c>
      <c r="L559" s="327">
        <f t="shared" si="144"/>
        <v>0.59099999999999997</v>
      </c>
      <c r="M559" s="327">
        <f t="shared" si="144"/>
        <v>183.58800000000002</v>
      </c>
      <c r="N559" s="327">
        <f t="shared" si="144"/>
        <v>1E-3</v>
      </c>
      <c r="O559" s="327">
        <f t="shared" si="144"/>
        <v>16.881</v>
      </c>
      <c r="P559" s="327">
        <f t="shared" si="144"/>
        <v>3.2000000000000001E-2</v>
      </c>
      <c r="Q559" s="327">
        <f t="shared" si="144"/>
        <v>128.16</v>
      </c>
      <c r="R559" s="328">
        <f t="shared" si="144"/>
        <v>0.81799999999999995</v>
      </c>
    </row>
    <row r="560" spans="1:18">
      <c r="A560" s="134"/>
      <c r="B560" s="64" t="s">
        <v>25</v>
      </c>
      <c r="C560" s="145" t="s">
        <v>176</v>
      </c>
      <c r="D560" s="229">
        <v>6.27</v>
      </c>
      <c r="E560" s="229">
        <v>0.13</v>
      </c>
      <c r="F560" s="229">
        <v>0.17</v>
      </c>
      <c r="G560" s="229">
        <v>57.73</v>
      </c>
      <c r="H560" s="229">
        <v>1E-3</v>
      </c>
      <c r="I560" s="229">
        <v>1.2E-2</v>
      </c>
      <c r="J560" s="229">
        <v>0</v>
      </c>
      <c r="K560" s="229">
        <v>4.5999999999999999E-2</v>
      </c>
      <c r="L560" s="229">
        <v>0.10199999999999999</v>
      </c>
      <c r="M560" s="229">
        <v>2.448</v>
      </c>
      <c r="N560" s="230">
        <v>0</v>
      </c>
      <c r="O560" s="230">
        <v>5.0999999999999997E-2</v>
      </c>
      <c r="P560" s="230">
        <v>0</v>
      </c>
      <c r="Q560" s="230">
        <v>3.06</v>
      </c>
      <c r="R560" s="231">
        <v>0.02</v>
      </c>
    </row>
    <row r="561" spans="1:18">
      <c r="A561" s="134"/>
      <c r="B561" s="64" t="s">
        <v>177</v>
      </c>
      <c r="C561" s="145" t="s">
        <v>178</v>
      </c>
      <c r="D561" s="229">
        <v>5.8410000000000002</v>
      </c>
      <c r="E561" s="229">
        <v>4.5940000000000003</v>
      </c>
      <c r="F561" s="229">
        <v>0</v>
      </c>
      <c r="G561" s="229">
        <v>72.069999999999993</v>
      </c>
      <c r="H561" s="229">
        <v>8.0000000000000002E-3</v>
      </c>
      <c r="I561" s="229">
        <v>5.8999999999999997E-2</v>
      </c>
      <c r="J561" s="229">
        <v>0.13900000000000001</v>
      </c>
      <c r="K561" s="229">
        <v>5.7000000000000002E-2</v>
      </c>
      <c r="L561" s="229">
        <v>9.9000000000000005E-2</v>
      </c>
      <c r="M561" s="229">
        <v>174.24</v>
      </c>
      <c r="N561" s="230">
        <v>0</v>
      </c>
      <c r="O561" s="230">
        <v>6.93</v>
      </c>
      <c r="P561" s="230">
        <v>0.03</v>
      </c>
      <c r="Q561" s="230">
        <v>99</v>
      </c>
      <c r="R561" s="231">
        <v>0.19800000000000001</v>
      </c>
    </row>
    <row r="562" spans="1:18" ht="30">
      <c r="A562" s="245"/>
      <c r="B562" s="329" t="s">
        <v>179</v>
      </c>
      <c r="C562" s="330" t="s">
        <v>97</v>
      </c>
      <c r="D562" s="329">
        <v>0.27</v>
      </c>
      <c r="E562" s="329">
        <v>2.37</v>
      </c>
      <c r="F562" s="329">
        <v>11.4</v>
      </c>
      <c r="G562" s="329">
        <v>59.7</v>
      </c>
      <c r="H562" s="329">
        <v>4.8000000000000001E-2</v>
      </c>
      <c r="I562" s="329">
        <v>1.7999999999999999E-2</v>
      </c>
      <c r="J562" s="329">
        <v>0</v>
      </c>
      <c r="K562" s="329">
        <v>0</v>
      </c>
      <c r="L562" s="329">
        <v>0.39</v>
      </c>
      <c r="M562" s="329">
        <v>6.9</v>
      </c>
      <c r="N562" s="331">
        <v>1E-3</v>
      </c>
      <c r="O562" s="331">
        <v>9.9</v>
      </c>
      <c r="P562" s="331">
        <v>2E-3</v>
      </c>
      <c r="Q562" s="331">
        <v>26.1</v>
      </c>
      <c r="R562" s="332">
        <v>0.6</v>
      </c>
    </row>
    <row r="563" spans="1:18" ht="28.5">
      <c r="A563" s="56">
        <v>33</v>
      </c>
      <c r="B563" s="213" t="s">
        <v>327</v>
      </c>
      <c r="C563" s="236" t="s">
        <v>24</v>
      </c>
      <c r="D563" s="236">
        <f>SUM(D564:D569)</f>
        <v>8.3000000000000007</v>
      </c>
      <c r="E563" s="236">
        <f t="shared" ref="E563:R563" si="145">SUM(E564:E569)</f>
        <v>6.669999999999999</v>
      </c>
      <c r="F563" s="236">
        <f t="shared" si="145"/>
        <v>25.04</v>
      </c>
      <c r="G563" s="236">
        <f t="shared" si="145"/>
        <v>202.66</v>
      </c>
      <c r="H563" s="236">
        <f t="shared" si="145"/>
        <v>0.06</v>
      </c>
      <c r="I563" s="236">
        <f t="shared" si="145"/>
        <v>0.23100000000000001</v>
      </c>
      <c r="J563" s="236">
        <f t="shared" si="145"/>
        <v>1.95</v>
      </c>
      <c r="K563" s="236">
        <f t="shared" si="145"/>
        <v>5.5E-2</v>
      </c>
      <c r="L563" s="236">
        <f t="shared" si="145"/>
        <v>0.05</v>
      </c>
      <c r="M563" s="236">
        <f t="shared" si="145"/>
        <v>181.32</v>
      </c>
      <c r="N563" s="236">
        <f t="shared" si="145"/>
        <v>1.2999999999999999E-2</v>
      </c>
      <c r="O563" s="236">
        <f t="shared" si="145"/>
        <v>21.024999999999999</v>
      </c>
      <c r="P563" s="236">
        <f t="shared" si="145"/>
        <v>3.0000000000000001E-3</v>
      </c>
      <c r="Q563" s="236">
        <f t="shared" si="145"/>
        <v>136.5</v>
      </c>
      <c r="R563" s="237">
        <f t="shared" si="145"/>
        <v>0.11199999999999999</v>
      </c>
    </row>
    <row r="564" spans="1:18">
      <c r="A564" s="60"/>
      <c r="B564" s="64" t="s">
        <v>25</v>
      </c>
      <c r="C564" s="292" t="s">
        <v>58</v>
      </c>
      <c r="D564" s="239">
        <v>3.08</v>
      </c>
      <c r="E564" s="239">
        <v>0.06</v>
      </c>
      <c r="F564" s="239">
        <v>0.08</v>
      </c>
      <c r="G564" s="239">
        <v>28.3</v>
      </c>
      <c r="H564" s="239">
        <v>0</v>
      </c>
      <c r="I564" s="239">
        <v>6.0000000000000001E-3</v>
      </c>
      <c r="J564" s="239">
        <v>0</v>
      </c>
      <c r="K564" s="239">
        <v>2.1999999999999999E-2</v>
      </c>
      <c r="L564" s="239">
        <v>0.05</v>
      </c>
      <c r="M564" s="239">
        <v>1.2</v>
      </c>
      <c r="N564" s="240">
        <v>0</v>
      </c>
      <c r="O564" s="240">
        <v>2.5000000000000001E-2</v>
      </c>
      <c r="P564" s="240">
        <v>0</v>
      </c>
      <c r="Q564" s="240">
        <v>1.5</v>
      </c>
      <c r="R564" s="241">
        <v>0.01</v>
      </c>
    </row>
    <row r="565" spans="1:18">
      <c r="A565" s="60"/>
      <c r="B565" s="64" t="s">
        <v>27</v>
      </c>
      <c r="C565" s="292" t="s">
        <v>28</v>
      </c>
      <c r="D565" s="239">
        <v>4.8</v>
      </c>
      <c r="E565" s="239">
        <v>4.3499999999999996</v>
      </c>
      <c r="F565" s="239">
        <v>7.05</v>
      </c>
      <c r="G565" s="239">
        <v>90</v>
      </c>
      <c r="H565" s="239">
        <v>0.06</v>
      </c>
      <c r="I565" s="239">
        <v>0.22500000000000001</v>
      </c>
      <c r="J565" s="239">
        <v>1.95</v>
      </c>
      <c r="K565" s="239">
        <v>3.3000000000000002E-2</v>
      </c>
      <c r="L565" s="239">
        <v>0</v>
      </c>
      <c r="M565" s="239">
        <v>180</v>
      </c>
      <c r="N565" s="240">
        <v>1.2999999999999999E-2</v>
      </c>
      <c r="O565" s="240">
        <v>21</v>
      </c>
      <c r="P565" s="240">
        <v>3.0000000000000001E-3</v>
      </c>
      <c r="Q565" s="240">
        <v>135</v>
      </c>
      <c r="R565" s="241">
        <v>0.09</v>
      </c>
    </row>
    <row r="566" spans="1:18">
      <c r="A566" s="60"/>
      <c r="B566" s="64" t="s">
        <v>29</v>
      </c>
      <c r="C566" s="292" t="s">
        <v>170</v>
      </c>
      <c r="D566" s="239">
        <v>0</v>
      </c>
      <c r="E566" s="239">
        <v>0</v>
      </c>
      <c r="F566" s="239">
        <v>0</v>
      </c>
      <c r="G566" s="239">
        <v>0</v>
      </c>
      <c r="H566" s="239">
        <v>0</v>
      </c>
      <c r="I566" s="239">
        <v>0</v>
      </c>
      <c r="J566" s="239">
        <v>0</v>
      </c>
      <c r="K566" s="239">
        <v>0</v>
      </c>
      <c r="L566" s="239">
        <v>0</v>
      </c>
      <c r="M566" s="239">
        <v>0</v>
      </c>
      <c r="N566" s="239">
        <v>0</v>
      </c>
      <c r="O566" s="239">
        <v>0</v>
      </c>
      <c r="P566" s="239">
        <v>0</v>
      </c>
      <c r="Q566" s="239">
        <v>0</v>
      </c>
      <c r="R566" s="241">
        <v>0</v>
      </c>
    </row>
    <row r="567" spans="1:18">
      <c r="A567" s="60"/>
      <c r="B567" s="64" t="s">
        <v>31</v>
      </c>
      <c r="C567" s="292" t="s">
        <v>32</v>
      </c>
      <c r="D567" s="239">
        <v>0</v>
      </c>
      <c r="E567" s="239">
        <v>0</v>
      </c>
      <c r="F567" s="239">
        <v>0</v>
      </c>
      <c r="G567" s="239">
        <v>0</v>
      </c>
      <c r="H567" s="239">
        <v>0</v>
      </c>
      <c r="I567" s="239">
        <v>0</v>
      </c>
      <c r="J567" s="239">
        <v>0</v>
      </c>
      <c r="K567" s="239">
        <v>0</v>
      </c>
      <c r="L567" s="239">
        <v>0</v>
      </c>
      <c r="M567" s="239">
        <v>0</v>
      </c>
      <c r="N567" s="239">
        <v>0</v>
      </c>
      <c r="O567" s="239">
        <v>0</v>
      </c>
      <c r="P567" s="239">
        <v>0</v>
      </c>
      <c r="Q567" s="239">
        <v>0</v>
      </c>
      <c r="R567" s="241">
        <v>0</v>
      </c>
    </row>
    <row r="568" spans="1:18" ht="16.5" customHeight="1">
      <c r="A568" s="60"/>
      <c r="B568" s="64" t="s">
        <v>33</v>
      </c>
      <c r="C568" s="292" t="s">
        <v>108</v>
      </c>
      <c r="D568" s="239">
        <v>0</v>
      </c>
      <c r="E568" s="239">
        <v>0</v>
      </c>
      <c r="F568" s="239">
        <v>3.99</v>
      </c>
      <c r="G568" s="239">
        <v>15.96</v>
      </c>
      <c r="H568" s="239">
        <v>0</v>
      </c>
      <c r="I568" s="239">
        <v>0</v>
      </c>
      <c r="J568" s="239">
        <v>0</v>
      </c>
      <c r="K568" s="239">
        <v>0</v>
      </c>
      <c r="L568" s="239">
        <v>0</v>
      </c>
      <c r="M568" s="239">
        <v>0.12</v>
      </c>
      <c r="N568" s="240">
        <v>0</v>
      </c>
      <c r="O568" s="240">
        <v>0</v>
      </c>
      <c r="P568" s="240">
        <v>0</v>
      </c>
      <c r="Q568" s="240">
        <v>0</v>
      </c>
      <c r="R568" s="241">
        <v>1.2E-2</v>
      </c>
    </row>
    <row r="569" spans="1:18">
      <c r="A569" s="60"/>
      <c r="B569" s="64" t="s">
        <v>294</v>
      </c>
      <c r="C569" s="292" t="s">
        <v>168</v>
      </c>
      <c r="D569" s="239">
        <v>0.42</v>
      </c>
      <c r="E569" s="239">
        <v>2.2599999999999998</v>
      </c>
      <c r="F569" s="239">
        <v>13.92</v>
      </c>
      <c r="G569" s="239">
        <v>68.400000000000006</v>
      </c>
      <c r="H569" s="239">
        <v>0</v>
      </c>
      <c r="I569" s="239">
        <v>0</v>
      </c>
      <c r="J569" s="239">
        <v>0</v>
      </c>
      <c r="K569" s="239">
        <v>0</v>
      </c>
      <c r="L569" s="239">
        <v>0</v>
      </c>
      <c r="M569" s="239">
        <v>0</v>
      </c>
      <c r="N569" s="239">
        <v>0</v>
      </c>
      <c r="O569" s="239">
        <v>0</v>
      </c>
      <c r="P569" s="239">
        <v>0</v>
      </c>
      <c r="Q569" s="239">
        <v>0</v>
      </c>
      <c r="R569" s="239">
        <v>0</v>
      </c>
    </row>
    <row r="570" spans="1:18" ht="15.75">
      <c r="A570" s="193">
        <v>397</v>
      </c>
      <c r="B570" s="213" t="s">
        <v>37</v>
      </c>
      <c r="C570" s="232" t="s">
        <v>24</v>
      </c>
      <c r="D570" s="233">
        <f>SUM(D571:D574)</f>
        <v>4.21</v>
      </c>
      <c r="E570" s="233">
        <f>SUM(E571:E574)</f>
        <v>4.6100000000000003</v>
      </c>
      <c r="F570" s="233">
        <f t="shared" ref="F570:R570" si="146">SUM(F571:F574)</f>
        <v>17.07</v>
      </c>
      <c r="G570" s="233">
        <f t="shared" si="146"/>
        <v>125.56</v>
      </c>
      <c r="H570" s="233">
        <f t="shared" si="146"/>
        <v>4.3999999999999997E-2</v>
      </c>
      <c r="I570" s="233">
        <f t="shared" si="146"/>
        <v>0.158</v>
      </c>
      <c r="J570" s="233">
        <f t="shared" si="146"/>
        <v>0.73299999999999998</v>
      </c>
      <c r="K570" s="226">
        <f t="shared" si="146"/>
        <v>2.7E-2</v>
      </c>
      <c r="L570" s="226">
        <f t="shared" si="146"/>
        <v>7.0000000000000001E-3</v>
      </c>
      <c r="M570" s="226">
        <f t="shared" si="146"/>
        <v>32.504000000000005</v>
      </c>
      <c r="N570" s="226">
        <f t="shared" si="146"/>
        <v>1.0999999999999999E-2</v>
      </c>
      <c r="O570" s="226">
        <f t="shared" si="146"/>
        <v>26.545000000000002</v>
      </c>
      <c r="P570" s="226">
        <f t="shared" si="146"/>
        <v>2E-3</v>
      </c>
      <c r="Q570" s="226">
        <f t="shared" si="146"/>
        <v>124.53999999999999</v>
      </c>
      <c r="R570" s="227">
        <f t="shared" si="146"/>
        <v>0.76100000000000001</v>
      </c>
    </row>
    <row r="571" spans="1:18" ht="15.75">
      <c r="A571" s="234"/>
      <c r="B571" s="64" t="s">
        <v>38</v>
      </c>
      <c r="C571" s="194" t="s">
        <v>39</v>
      </c>
      <c r="D571" s="195">
        <v>0</v>
      </c>
      <c r="E571" s="195">
        <v>0</v>
      </c>
      <c r="F571" s="195">
        <v>0</v>
      </c>
      <c r="G571" s="195">
        <v>0</v>
      </c>
      <c r="H571" s="235">
        <v>0</v>
      </c>
      <c r="I571" s="235">
        <v>0</v>
      </c>
      <c r="J571" s="195">
        <v>0</v>
      </c>
      <c r="K571" s="229">
        <v>0</v>
      </c>
      <c r="L571" s="229">
        <v>0</v>
      </c>
      <c r="M571" s="229">
        <v>0</v>
      </c>
      <c r="N571" s="230">
        <v>0</v>
      </c>
      <c r="O571" s="230">
        <v>0</v>
      </c>
      <c r="P571" s="230">
        <v>0</v>
      </c>
      <c r="Q571" s="230">
        <v>0</v>
      </c>
      <c r="R571" s="231">
        <v>0</v>
      </c>
    </row>
    <row r="572" spans="1:18" ht="15.75">
      <c r="A572" s="234"/>
      <c r="B572" s="64" t="s">
        <v>40</v>
      </c>
      <c r="C572" s="194" t="s">
        <v>41</v>
      </c>
      <c r="D572" s="195">
        <v>0.54</v>
      </c>
      <c r="E572" s="195">
        <v>0.33</v>
      </c>
      <c r="F572" s="195">
        <v>0.23</v>
      </c>
      <c r="G572" s="195">
        <v>6.42</v>
      </c>
      <c r="H572" s="235">
        <v>0.04</v>
      </c>
      <c r="I572" s="235">
        <v>0.15</v>
      </c>
      <c r="J572" s="195">
        <v>0</v>
      </c>
      <c r="K572" s="229">
        <v>0</v>
      </c>
      <c r="L572" s="229">
        <v>7.0000000000000001E-3</v>
      </c>
      <c r="M572" s="229">
        <v>2.84</v>
      </c>
      <c r="N572" s="230">
        <v>0</v>
      </c>
      <c r="O572" s="230">
        <v>9.4350000000000005</v>
      </c>
      <c r="P572" s="230">
        <v>0</v>
      </c>
      <c r="Q572" s="230">
        <v>14.54</v>
      </c>
      <c r="R572" s="231">
        <v>0.48799999999999999</v>
      </c>
    </row>
    <row r="573" spans="1:18" ht="30">
      <c r="A573" s="234"/>
      <c r="B573" s="64" t="s">
        <v>42</v>
      </c>
      <c r="C573" s="194" t="s">
        <v>43</v>
      </c>
      <c r="D573" s="195">
        <v>3.67</v>
      </c>
      <c r="E573" s="195">
        <v>4.28</v>
      </c>
      <c r="F573" s="195">
        <v>5.74</v>
      </c>
      <c r="G573" s="195">
        <v>77</v>
      </c>
      <c r="H573" s="235">
        <v>0</v>
      </c>
      <c r="I573" s="235">
        <v>0</v>
      </c>
      <c r="J573" s="195">
        <v>0.73299999999999998</v>
      </c>
      <c r="K573" s="229">
        <v>2.7E-2</v>
      </c>
      <c r="L573" s="229">
        <v>0</v>
      </c>
      <c r="M573" s="229">
        <v>29.33</v>
      </c>
      <c r="N573" s="230">
        <v>1.0999999999999999E-2</v>
      </c>
      <c r="O573" s="230">
        <v>17.11</v>
      </c>
      <c r="P573" s="230">
        <v>2E-3</v>
      </c>
      <c r="Q573" s="230">
        <v>110</v>
      </c>
      <c r="R573" s="231">
        <v>0.24</v>
      </c>
    </row>
    <row r="574" spans="1:18" ht="15.75">
      <c r="A574" s="234"/>
      <c r="B574" s="64" t="s">
        <v>44</v>
      </c>
      <c r="C574" s="194" t="s">
        <v>45</v>
      </c>
      <c r="D574" s="195">
        <v>0</v>
      </c>
      <c r="E574" s="195">
        <v>0</v>
      </c>
      <c r="F574" s="195">
        <v>11.1</v>
      </c>
      <c r="G574" s="195">
        <v>42.14</v>
      </c>
      <c r="H574" s="235">
        <v>4.0000000000000001E-3</v>
      </c>
      <c r="I574" s="235">
        <v>8.0000000000000002E-3</v>
      </c>
      <c r="J574" s="195">
        <v>0</v>
      </c>
      <c r="K574" s="229">
        <v>0</v>
      </c>
      <c r="L574" s="229">
        <v>0</v>
      </c>
      <c r="M574" s="229">
        <v>0.33400000000000002</v>
      </c>
      <c r="N574" s="230">
        <v>0</v>
      </c>
      <c r="O574" s="230">
        <v>0</v>
      </c>
      <c r="P574" s="230">
        <v>0</v>
      </c>
      <c r="Q574" s="230">
        <v>0</v>
      </c>
      <c r="R574" s="231">
        <v>3.3000000000000002E-2</v>
      </c>
    </row>
    <row r="575" spans="1:18">
      <c r="A575" s="204">
        <v>10</v>
      </c>
      <c r="B575" s="57" t="s">
        <v>48</v>
      </c>
      <c r="C575" s="242">
        <v>40</v>
      </c>
      <c r="D575" s="243">
        <f>SUM(D576)</f>
        <v>3.16</v>
      </c>
      <c r="E575" s="243">
        <f t="shared" ref="E575:I575" si="147">SUM(E576)</f>
        <v>0.4</v>
      </c>
      <c r="F575" s="243">
        <f t="shared" si="147"/>
        <v>19.32</v>
      </c>
      <c r="G575" s="243">
        <f t="shared" si="147"/>
        <v>94</v>
      </c>
      <c r="H575" s="243">
        <f t="shared" si="147"/>
        <v>6.4000000000000001E-2</v>
      </c>
      <c r="I575" s="243">
        <f t="shared" si="147"/>
        <v>2.4E-2</v>
      </c>
      <c r="J575" s="243">
        <f>SUM(J576)</f>
        <v>0</v>
      </c>
      <c r="K575" s="243">
        <f t="shared" ref="K575:Q575" si="148">SUM(K576)</f>
        <v>0</v>
      </c>
      <c r="L575" s="243">
        <f t="shared" si="148"/>
        <v>0.52</v>
      </c>
      <c r="M575" s="243">
        <f t="shared" si="148"/>
        <v>9.1999999999999993</v>
      </c>
      <c r="N575" s="243">
        <f t="shared" si="148"/>
        <v>1E-3</v>
      </c>
      <c r="O575" s="243">
        <f t="shared" si="148"/>
        <v>13.2</v>
      </c>
      <c r="P575" s="243">
        <f t="shared" si="148"/>
        <v>2E-3</v>
      </c>
      <c r="Q575" s="243">
        <f t="shared" si="148"/>
        <v>34.799999999999997</v>
      </c>
      <c r="R575" s="244">
        <f>SUM(R576)</f>
        <v>0.8</v>
      </c>
    </row>
    <row r="576" spans="1:18" ht="15.75" thickBot="1">
      <c r="A576" s="245"/>
      <c r="B576" s="627" t="s">
        <v>48</v>
      </c>
      <c r="C576" s="99" t="s">
        <v>49</v>
      </c>
      <c r="D576" s="246">
        <v>3.16</v>
      </c>
      <c r="E576" s="246">
        <v>0.4</v>
      </c>
      <c r="F576" s="246">
        <v>19.32</v>
      </c>
      <c r="G576" s="246">
        <v>94</v>
      </c>
      <c r="H576" s="246">
        <v>6.4000000000000001E-2</v>
      </c>
      <c r="I576" s="246">
        <v>2.4E-2</v>
      </c>
      <c r="J576" s="246">
        <v>0</v>
      </c>
      <c r="K576" s="246">
        <v>0</v>
      </c>
      <c r="L576" s="246">
        <v>0.52</v>
      </c>
      <c r="M576" s="246">
        <v>9.1999999999999993</v>
      </c>
      <c r="N576" s="247">
        <v>1E-3</v>
      </c>
      <c r="O576" s="247">
        <v>13.2</v>
      </c>
      <c r="P576" s="247">
        <v>2E-3</v>
      </c>
      <c r="Q576" s="247">
        <v>34.799999999999997</v>
      </c>
      <c r="R576" s="248">
        <v>0.8</v>
      </c>
    </row>
    <row r="577" spans="1:18" ht="16.5" thickBot="1">
      <c r="A577" s="741" t="s">
        <v>98</v>
      </c>
      <c r="B577" s="742"/>
      <c r="C577" s="733">
        <v>500</v>
      </c>
      <c r="D577" s="363">
        <f>SUM(D559,D563,D570,D575,)</f>
        <v>28.051000000000002</v>
      </c>
      <c r="E577" s="363">
        <f t="shared" ref="E577:R577" si="149">SUM(E559,E563,E570,E575,)</f>
        <v>18.773999999999997</v>
      </c>
      <c r="F577" s="363">
        <f t="shared" si="149"/>
        <v>73</v>
      </c>
      <c r="G577" s="363">
        <f t="shared" si="149"/>
        <v>611.72</v>
      </c>
      <c r="H577" s="363">
        <f t="shared" si="149"/>
        <v>0.22499999999999998</v>
      </c>
      <c r="I577" s="363">
        <f t="shared" si="149"/>
        <v>0.502</v>
      </c>
      <c r="J577" s="363">
        <f t="shared" si="149"/>
        <v>2.8220000000000001</v>
      </c>
      <c r="K577" s="363">
        <f t="shared" si="149"/>
        <v>0.185</v>
      </c>
      <c r="L577" s="363">
        <f t="shared" si="149"/>
        <v>1.1680000000000001</v>
      </c>
      <c r="M577" s="363">
        <f t="shared" si="149"/>
        <v>406.61200000000002</v>
      </c>
      <c r="N577" s="363">
        <f t="shared" si="149"/>
        <v>2.5999999999999999E-2</v>
      </c>
      <c r="O577" s="363">
        <f t="shared" si="149"/>
        <v>77.650999999999996</v>
      </c>
      <c r="P577" s="363">
        <f t="shared" si="149"/>
        <v>3.9000000000000007E-2</v>
      </c>
      <c r="Q577" s="363">
        <f t="shared" si="149"/>
        <v>423.99999999999994</v>
      </c>
      <c r="R577" s="363">
        <f t="shared" si="149"/>
        <v>2.4909999999999997</v>
      </c>
    </row>
    <row r="578" spans="1:18" ht="15.75" thickBot="1">
      <c r="A578" s="753" t="s">
        <v>55</v>
      </c>
      <c r="B578" s="754"/>
      <c r="C578" s="754"/>
      <c r="D578" s="754"/>
      <c r="E578" s="754"/>
      <c r="F578" s="754"/>
      <c r="G578" s="754"/>
      <c r="H578" s="754"/>
      <c r="I578" s="754"/>
      <c r="J578" s="754"/>
      <c r="K578" s="754"/>
      <c r="L578" s="754"/>
      <c r="M578" s="754"/>
      <c r="N578" s="754"/>
      <c r="O578" s="754"/>
      <c r="P578" s="754"/>
      <c r="Q578" s="754"/>
      <c r="R578" s="755"/>
    </row>
    <row r="579" spans="1:18" ht="42.75">
      <c r="A579" s="380">
        <v>19</v>
      </c>
      <c r="B579" s="630" t="s">
        <v>345</v>
      </c>
      <c r="C579" s="149" t="s">
        <v>175</v>
      </c>
      <c r="D579" s="459">
        <f>SUM(D580)</f>
        <v>1.68</v>
      </c>
      <c r="E579" s="459">
        <f>SUM(E580)</f>
        <v>0</v>
      </c>
      <c r="F579" s="459">
        <f>SUM(F580)</f>
        <v>0.78</v>
      </c>
      <c r="G579" s="459">
        <f>SUM(G580)</f>
        <v>9.6</v>
      </c>
      <c r="H579" s="459">
        <v>0</v>
      </c>
      <c r="I579" s="459">
        <v>0</v>
      </c>
      <c r="J579" s="459">
        <v>0</v>
      </c>
      <c r="K579" s="459">
        <v>0</v>
      </c>
      <c r="L579" s="459">
        <v>0</v>
      </c>
      <c r="M579" s="459">
        <f t="shared" ref="M579:R579" si="150">SUM(M580)</f>
        <v>15</v>
      </c>
      <c r="N579" s="459">
        <f t="shared" si="150"/>
        <v>0</v>
      </c>
      <c r="O579" s="459">
        <f t="shared" si="150"/>
        <v>8.4</v>
      </c>
      <c r="P579" s="459">
        <f t="shared" si="150"/>
        <v>0</v>
      </c>
      <c r="Q579" s="459">
        <f t="shared" si="150"/>
        <v>14.4</v>
      </c>
      <c r="R579" s="460">
        <f t="shared" si="150"/>
        <v>0.72</v>
      </c>
    </row>
    <row r="580" spans="1:18" ht="15.75">
      <c r="A580" s="374"/>
      <c r="B580" s="639" t="s">
        <v>188</v>
      </c>
      <c r="C580" s="173" t="s">
        <v>305</v>
      </c>
      <c r="D580" s="375">
        <v>1.68</v>
      </c>
      <c r="E580" s="375">
        <v>0</v>
      </c>
      <c r="F580" s="375">
        <v>0.78</v>
      </c>
      <c r="G580" s="375">
        <v>9.6</v>
      </c>
      <c r="H580" s="375">
        <v>0</v>
      </c>
      <c r="I580" s="375">
        <v>0</v>
      </c>
      <c r="J580" s="375">
        <v>0</v>
      </c>
      <c r="K580" s="375">
        <v>3.0000000000000001E-3</v>
      </c>
      <c r="L580" s="375">
        <v>0.06</v>
      </c>
      <c r="M580" s="375">
        <v>15</v>
      </c>
      <c r="N580" s="376">
        <v>0</v>
      </c>
      <c r="O580" s="376">
        <v>8.4</v>
      </c>
      <c r="P580" s="376">
        <v>0</v>
      </c>
      <c r="Q580" s="376">
        <v>14.4</v>
      </c>
      <c r="R580" s="377">
        <v>0.72</v>
      </c>
    </row>
    <row r="581" spans="1:18">
      <c r="A581" s="134">
        <v>30</v>
      </c>
      <c r="B581" s="625" t="s">
        <v>249</v>
      </c>
      <c r="C581" s="270">
        <v>200</v>
      </c>
      <c r="D581" s="236">
        <f t="shared" ref="D581:R581" si="151">SUM(D582:D588)</f>
        <v>19.402000000000001</v>
      </c>
      <c r="E581" s="236">
        <f t="shared" si="151"/>
        <v>7.17</v>
      </c>
      <c r="F581" s="236">
        <f t="shared" si="151"/>
        <v>7.6979999999999986</v>
      </c>
      <c r="G581" s="236">
        <f t="shared" si="151"/>
        <v>174.41000000000003</v>
      </c>
      <c r="H581" s="236">
        <f t="shared" si="151"/>
        <v>9.8000000000000004E-2</v>
      </c>
      <c r="I581" s="236">
        <f t="shared" si="151"/>
        <v>0.66100000000000003</v>
      </c>
      <c r="J581" s="236">
        <f t="shared" si="151"/>
        <v>24.4</v>
      </c>
      <c r="K581" s="236">
        <f t="shared" si="151"/>
        <v>0.26300000000000001</v>
      </c>
      <c r="L581" s="236">
        <f t="shared" si="151"/>
        <v>0.17699999999999999</v>
      </c>
      <c r="M581" s="236">
        <f t="shared" si="151"/>
        <v>56.555000000000007</v>
      </c>
      <c r="N581" s="236">
        <f t="shared" si="151"/>
        <v>6.0000000000000001E-3</v>
      </c>
      <c r="O581" s="236">
        <f t="shared" si="151"/>
        <v>34.870000000000005</v>
      </c>
      <c r="P581" s="236">
        <f t="shared" si="151"/>
        <v>2E-3</v>
      </c>
      <c r="Q581" s="236">
        <f t="shared" si="151"/>
        <v>115.852</v>
      </c>
      <c r="R581" s="237">
        <f t="shared" si="151"/>
        <v>1.238</v>
      </c>
    </row>
    <row r="582" spans="1:18" ht="16.5" customHeight="1">
      <c r="A582" s="384"/>
      <c r="B582" s="626" t="s">
        <v>121</v>
      </c>
      <c r="C582" s="145" t="s">
        <v>215</v>
      </c>
      <c r="D582" s="239">
        <v>0.72</v>
      </c>
      <c r="E582" s="239">
        <v>0.04</v>
      </c>
      <c r="F582" s="239">
        <v>1.88</v>
      </c>
      <c r="G582" s="239">
        <v>11.2</v>
      </c>
      <c r="H582" s="239">
        <v>1.2E-2</v>
      </c>
      <c r="I582" s="239">
        <v>1.6E-2</v>
      </c>
      <c r="J582" s="239">
        <v>18</v>
      </c>
      <c r="K582" s="239">
        <v>1E-3</v>
      </c>
      <c r="L582" s="239">
        <v>0.04</v>
      </c>
      <c r="M582" s="239">
        <v>19.2</v>
      </c>
      <c r="N582" s="240">
        <v>3.0000000000000001E-3</v>
      </c>
      <c r="O582" s="240">
        <v>6.4</v>
      </c>
      <c r="P582" s="240">
        <v>0</v>
      </c>
      <c r="Q582" s="240">
        <v>12.4</v>
      </c>
      <c r="R582" s="241">
        <v>0.24</v>
      </c>
    </row>
    <row r="583" spans="1:18" ht="19.5" customHeight="1">
      <c r="A583" s="384"/>
      <c r="B583" s="626" t="s">
        <v>67</v>
      </c>
      <c r="C583" s="145" t="s">
        <v>250</v>
      </c>
      <c r="D583" s="239">
        <v>0.42</v>
      </c>
      <c r="E583" s="239">
        <v>0.08</v>
      </c>
      <c r="F583" s="239">
        <v>3.42</v>
      </c>
      <c r="G583" s="239">
        <v>16.170000000000002</v>
      </c>
      <c r="H583" s="239">
        <v>2.5000000000000001E-2</v>
      </c>
      <c r="I583" s="239">
        <v>0.14699999999999999</v>
      </c>
      <c r="J583" s="239">
        <v>4.2</v>
      </c>
      <c r="K583" s="239">
        <v>1E-3</v>
      </c>
      <c r="L583" s="239">
        <v>2.1000000000000001E-2</v>
      </c>
      <c r="M583" s="239">
        <v>2.1</v>
      </c>
      <c r="N583" s="240">
        <v>1E-3</v>
      </c>
      <c r="O583" s="240">
        <v>4.83</v>
      </c>
      <c r="P583" s="240">
        <v>0</v>
      </c>
      <c r="Q583" s="240">
        <v>12.18</v>
      </c>
      <c r="R583" s="241">
        <v>0.189</v>
      </c>
    </row>
    <row r="584" spans="1:18">
      <c r="A584" s="134"/>
      <c r="B584" s="626" t="s">
        <v>131</v>
      </c>
      <c r="C584" s="145" t="s">
        <v>251</v>
      </c>
      <c r="D584" s="239">
        <v>0.17</v>
      </c>
      <c r="E584" s="239">
        <v>0.01</v>
      </c>
      <c r="F584" s="239">
        <v>0.88</v>
      </c>
      <c r="G584" s="239">
        <v>4.4800000000000004</v>
      </c>
      <c r="H584" s="239">
        <v>7.0000000000000001E-3</v>
      </c>
      <c r="I584" s="239">
        <v>8.0000000000000002E-3</v>
      </c>
      <c r="J584" s="239">
        <v>0.64</v>
      </c>
      <c r="K584" s="239">
        <v>0.25600000000000001</v>
      </c>
      <c r="L584" s="239">
        <v>5.0999999999999997E-2</v>
      </c>
      <c r="M584" s="239">
        <v>6.375</v>
      </c>
      <c r="N584" s="240">
        <v>1E-3</v>
      </c>
      <c r="O584" s="240">
        <v>4.8639999999999999</v>
      </c>
      <c r="P584" s="240">
        <v>0</v>
      </c>
      <c r="Q584" s="240">
        <v>7.04</v>
      </c>
      <c r="R584" s="241">
        <v>8.8999999999999996E-2</v>
      </c>
    </row>
    <row r="585" spans="1:18">
      <c r="A585" s="134"/>
      <c r="B585" s="626" t="s">
        <v>69</v>
      </c>
      <c r="C585" s="145" t="s">
        <v>252</v>
      </c>
      <c r="D585" s="301">
        <v>0.112</v>
      </c>
      <c r="E585" s="301">
        <v>0</v>
      </c>
      <c r="F585" s="301">
        <v>0.72799999999999998</v>
      </c>
      <c r="G585" s="301">
        <v>3.2</v>
      </c>
      <c r="H585" s="301">
        <v>4.0000000000000001E-3</v>
      </c>
      <c r="I585" s="301">
        <v>2E-3</v>
      </c>
      <c r="J585" s="301">
        <v>0.8</v>
      </c>
      <c r="K585" s="301">
        <v>0</v>
      </c>
      <c r="L585" s="301">
        <v>1.7000000000000001E-2</v>
      </c>
      <c r="M585" s="301">
        <v>2.48</v>
      </c>
      <c r="N585" s="302">
        <v>0</v>
      </c>
      <c r="O585" s="302">
        <v>1.1759999999999999</v>
      </c>
      <c r="P585" s="302">
        <v>0</v>
      </c>
      <c r="Q585" s="302">
        <v>4.8719999999999999</v>
      </c>
      <c r="R585" s="303">
        <v>6.4000000000000001E-2</v>
      </c>
    </row>
    <row r="586" spans="1:18">
      <c r="A586" s="56"/>
      <c r="B586" s="64" t="s">
        <v>134</v>
      </c>
      <c r="C586" s="292" t="s">
        <v>90</v>
      </c>
      <c r="D586" s="239">
        <v>0.22</v>
      </c>
      <c r="E586" s="239">
        <v>0.8</v>
      </c>
      <c r="F586" s="239">
        <v>0.31</v>
      </c>
      <c r="G586" s="239">
        <v>9.52</v>
      </c>
      <c r="H586" s="239">
        <v>2E-3</v>
      </c>
      <c r="I586" s="239">
        <v>8.0000000000000002E-3</v>
      </c>
      <c r="J586" s="239">
        <v>0.04</v>
      </c>
      <c r="K586" s="239">
        <v>5.0000000000000001E-3</v>
      </c>
      <c r="L586" s="239">
        <v>2.4E-2</v>
      </c>
      <c r="M586" s="239">
        <v>7.2</v>
      </c>
      <c r="N586" s="240">
        <v>1E-3</v>
      </c>
      <c r="O586" s="240">
        <v>0.8</v>
      </c>
      <c r="P586" s="240">
        <v>0</v>
      </c>
      <c r="Q586" s="240">
        <v>4.96</v>
      </c>
      <c r="R586" s="241">
        <v>8.0000000000000002E-3</v>
      </c>
    </row>
    <row r="587" spans="1:18">
      <c r="A587" s="384"/>
      <c r="B587" s="64" t="s">
        <v>31</v>
      </c>
      <c r="C587" s="145" t="s">
        <v>253</v>
      </c>
      <c r="D587" s="239">
        <v>0</v>
      </c>
      <c r="E587" s="239">
        <v>0</v>
      </c>
      <c r="F587" s="239">
        <v>0</v>
      </c>
      <c r="G587" s="239">
        <v>0</v>
      </c>
      <c r="H587" s="239">
        <v>0</v>
      </c>
      <c r="I587" s="239">
        <v>0</v>
      </c>
      <c r="J587" s="239">
        <v>0</v>
      </c>
      <c r="K587" s="239">
        <v>0</v>
      </c>
      <c r="L587" s="239">
        <v>0</v>
      </c>
      <c r="M587" s="239">
        <v>0</v>
      </c>
      <c r="N587" s="239">
        <v>0</v>
      </c>
      <c r="O587" s="239">
        <v>0</v>
      </c>
      <c r="P587" s="239">
        <v>0</v>
      </c>
      <c r="Q587" s="239">
        <v>0</v>
      </c>
      <c r="R587" s="241">
        <v>0</v>
      </c>
    </row>
    <row r="588" spans="1:18">
      <c r="A588" s="56"/>
      <c r="B588" s="64" t="s">
        <v>73</v>
      </c>
      <c r="C588" s="65" t="s">
        <v>74</v>
      </c>
      <c r="D588" s="229">
        <v>17.760000000000002</v>
      </c>
      <c r="E588" s="229">
        <v>6.24</v>
      </c>
      <c r="F588" s="229">
        <v>0.48</v>
      </c>
      <c r="G588" s="229">
        <v>129.84</v>
      </c>
      <c r="H588" s="229">
        <v>4.8000000000000001E-2</v>
      </c>
      <c r="I588" s="229">
        <v>0.48</v>
      </c>
      <c r="J588" s="229">
        <v>0.72</v>
      </c>
      <c r="K588" s="229">
        <v>0</v>
      </c>
      <c r="L588" s="229">
        <v>2.4E-2</v>
      </c>
      <c r="M588" s="229">
        <v>19.2</v>
      </c>
      <c r="N588" s="230">
        <v>0</v>
      </c>
      <c r="O588" s="230">
        <v>16.8</v>
      </c>
      <c r="P588" s="230">
        <v>2E-3</v>
      </c>
      <c r="Q588" s="230">
        <v>74.400000000000006</v>
      </c>
      <c r="R588" s="231">
        <v>0.64800000000000002</v>
      </c>
    </row>
    <row r="589" spans="1:18" ht="15.75">
      <c r="A589" s="193">
        <v>276</v>
      </c>
      <c r="B589" s="213" t="s">
        <v>346</v>
      </c>
      <c r="C589" s="232" t="s">
        <v>24</v>
      </c>
      <c r="D589" s="423">
        <f>SUM(D590:D595)</f>
        <v>24.84</v>
      </c>
      <c r="E589" s="423">
        <f>SUM(E590:E595)</f>
        <v>22.62</v>
      </c>
      <c r="F589" s="423">
        <f t="shared" ref="F589:R589" si="152">SUM(F590:F595)</f>
        <v>22.05</v>
      </c>
      <c r="G589" s="423">
        <f t="shared" si="152"/>
        <v>391.65999999999997</v>
      </c>
      <c r="H589" s="423">
        <f t="shared" si="152"/>
        <v>0.17699999999999999</v>
      </c>
      <c r="I589" s="423">
        <f t="shared" si="152"/>
        <v>0.92699999999999994</v>
      </c>
      <c r="J589" s="423">
        <f t="shared" si="152"/>
        <v>28.914999999999999</v>
      </c>
      <c r="K589" s="423">
        <f t="shared" si="152"/>
        <v>5.3999999999999999E-2</v>
      </c>
      <c r="L589" s="423">
        <f t="shared" si="152"/>
        <v>0.754</v>
      </c>
      <c r="M589" s="423">
        <f t="shared" si="152"/>
        <v>22.735999999999997</v>
      </c>
      <c r="N589" s="423">
        <f t="shared" si="152"/>
        <v>1.4999999999999999E-2</v>
      </c>
      <c r="O589" s="423">
        <f t="shared" si="152"/>
        <v>58.446999999999996</v>
      </c>
      <c r="P589" s="423">
        <f t="shared" si="152"/>
        <v>0</v>
      </c>
      <c r="Q589" s="423">
        <f t="shared" si="152"/>
        <v>303.90599999999995</v>
      </c>
      <c r="R589" s="423">
        <f t="shared" si="152"/>
        <v>2.4780000000000002</v>
      </c>
    </row>
    <row r="590" spans="1:18" ht="15.75">
      <c r="A590" s="193"/>
      <c r="B590" s="64" t="s">
        <v>138</v>
      </c>
      <c r="C590" s="342" t="s">
        <v>347</v>
      </c>
      <c r="D590" s="411">
        <v>21.81</v>
      </c>
      <c r="E590" s="411">
        <v>18.760000000000002</v>
      </c>
      <c r="F590" s="411">
        <v>0</v>
      </c>
      <c r="G590" s="411">
        <v>255.67</v>
      </c>
      <c r="H590" s="424">
        <v>2.8000000000000001E-2</v>
      </c>
      <c r="I590" s="424">
        <v>7.0000000000000007E-2</v>
      </c>
      <c r="J590" s="411">
        <v>0</v>
      </c>
      <c r="K590" s="411">
        <v>0</v>
      </c>
      <c r="L590" s="411">
        <v>0.46899999999999997</v>
      </c>
      <c r="M590" s="424">
        <v>4.266</v>
      </c>
      <c r="N590" s="425">
        <v>8.0000000000000002E-3</v>
      </c>
      <c r="O590" s="425">
        <v>25.08</v>
      </c>
      <c r="P590" s="425">
        <v>0</v>
      </c>
      <c r="Q590" s="425">
        <v>220.48</v>
      </c>
      <c r="R590" s="426">
        <v>1.28</v>
      </c>
    </row>
    <row r="591" spans="1:18" ht="15.75">
      <c r="A591" s="193"/>
      <c r="B591" s="64" t="s">
        <v>67</v>
      </c>
      <c r="C591" s="342" t="s">
        <v>348</v>
      </c>
      <c r="D591" s="411">
        <v>2.38</v>
      </c>
      <c r="E591" s="411">
        <v>0.48</v>
      </c>
      <c r="F591" s="411">
        <v>19.41</v>
      </c>
      <c r="G591" s="411">
        <v>91.71</v>
      </c>
      <c r="H591" s="424">
        <v>0.14399999999999999</v>
      </c>
      <c r="I591" s="424">
        <v>0.84</v>
      </c>
      <c r="J591" s="411">
        <v>23.82</v>
      </c>
      <c r="K591" s="411">
        <v>3.0000000000000001E-3</v>
      </c>
      <c r="L591" s="411">
        <v>0.11899999999999999</v>
      </c>
      <c r="M591" s="424">
        <v>12</v>
      </c>
      <c r="N591" s="425">
        <v>6.0000000000000001E-3</v>
      </c>
      <c r="O591" s="425">
        <v>27.39</v>
      </c>
      <c r="P591" s="425">
        <v>0</v>
      </c>
      <c r="Q591" s="425">
        <v>69.8</v>
      </c>
      <c r="R591" s="426">
        <v>1.08</v>
      </c>
    </row>
    <row r="592" spans="1:18" ht="15.75">
      <c r="A592" s="193"/>
      <c r="B592" s="64" t="s">
        <v>140</v>
      </c>
      <c r="C592" s="342" t="s">
        <v>349</v>
      </c>
      <c r="D592" s="411">
        <v>0.14000000000000001</v>
      </c>
      <c r="E592" s="411">
        <v>0.02</v>
      </c>
      <c r="F592" s="411">
        <v>0.82</v>
      </c>
      <c r="G592" s="411">
        <v>4.0999999999999996</v>
      </c>
      <c r="H592" s="424">
        <v>5.0000000000000001E-3</v>
      </c>
      <c r="I592" s="424">
        <v>3.0000000000000001E-3</v>
      </c>
      <c r="J592" s="411">
        <v>1</v>
      </c>
      <c r="K592" s="411">
        <v>0</v>
      </c>
      <c r="L592" s="411">
        <v>0.02</v>
      </c>
      <c r="M592" s="424">
        <v>3.72</v>
      </c>
      <c r="N592" s="425">
        <v>0</v>
      </c>
      <c r="O592" s="425">
        <v>1.4</v>
      </c>
      <c r="P592" s="425">
        <v>0</v>
      </c>
      <c r="Q592" s="425">
        <v>5.8</v>
      </c>
      <c r="R592" s="426">
        <v>9.6000000000000002E-2</v>
      </c>
    </row>
    <row r="593" spans="1:18" ht="15.75">
      <c r="A593" s="193"/>
      <c r="B593" s="64" t="s">
        <v>147</v>
      </c>
      <c r="C593" s="342" t="s">
        <v>350</v>
      </c>
      <c r="D593" s="411">
        <v>0.44</v>
      </c>
      <c r="E593" s="411">
        <v>0</v>
      </c>
      <c r="F593" s="411">
        <v>1.73</v>
      </c>
      <c r="G593" s="411">
        <v>9.2799999999999994</v>
      </c>
      <c r="H593" s="424">
        <v>0</v>
      </c>
      <c r="I593" s="424">
        <v>7.0000000000000001E-3</v>
      </c>
      <c r="J593" s="411">
        <v>4.0949999999999998</v>
      </c>
      <c r="K593" s="411">
        <v>2.7E-2</v>
      </c>
      <c r="L593" s="411">
        <v>9.0999999999999998E-2</v>
      </c>
      <c r="M593" s="424">
        <v>1.44</v>
      </c>
      <c r="N593" s="425">
        <v>1E-3</v>
      </c>
      <c r="O593" s="425">
        <v>4.55</v>
      </c>
      <c r="P593" s="425">
        <v>0</v>
      </c>
      <c r="Q593" s="425">
        <v>6.1879999999999997</v>
      </c>
      <c r="R593" s="426">
        <v>1.2E-2</v>
      </c>
    </row>
    <row r="594" spans="1:18" ht="15.75">
      <c r="A594" s="193"/>
      <c r="B594" s="64" t="s">
        <v>25</v>
      </c>
      <c r="C594" s="342" t="s">
        <v>351</v>
      </c>
      <c r="D594" s="411">
        <v>7.0000000000000007E-2</v>
      </c>
      <c r="E594" s="411">
        <v>3.36</v>
      </c>
      <c r="F594" s="411">
        <v>0.09</v>
      </c>
      <c r="G594" s="411">
        <v>30.9</v>
      </c>
      <c r="H594" s="424">
        <v>0</v>
      </c>
      <c r="I594" s="424">
        <v>7.0000000000000001E-3</v>
      </c>
      <c r="J594" s="411">
        <v>0</v>
      </c>
      <c r="K594" s="411">
        <v>2.4E-2</v>
      </c>
      <c r="L594" s="411">
        <v>5.5E-2</v>
      </c>
      <c r="M594" s="424">
        <v>1.31</v>
      </c>
      <c r="N594" s="425">
        <v>0</v>
      </c>
      <c r="O594" s="425">
        <v>2.7E-2</v>
      </c>
      <c r="P594" s="425">
        <v>0</v>
      </c>
      <c r="Q594" s="425">
        <v>1.6379999999999999</v>
      </c>
      <c r="R594" s="426">
        <v>0.01</v>
      </c>
    </row>
    <row r="595" spans="1:18" ht="31.5">
      <c r="A595" s="193"/>
      <c r="B595" s="296" t="s">
        <v>31</v>
      </c>
      <c r="C595" s="296" t="s">
        <v>352</v>
      </c>
      <c r="D595" s="367">
        <v>0</v>
      </c>
      <c r="E595" s="367">
        <v>0</v>
      </c>
      <c r="F595" s="367">
        <v>0</v>
      </c>
      <c r="G595" s="367">
        <v>0</v>
      </c>
      <c r="H595" s="367">
        <v>0</v>
      </c>
      <c r="I595" s="367">
        <v>0</v>
      </c>
      <c r="J595" s="367">
        <v>0</v>
      </c>
      <c r="K595" s="367">
        <v>0</v>
      </c>
      <c r="L595" s="367">
        <v>0</v>
      </c>
      <c r="M595" s="367">
        <v>0</v>
      </c>
      <c r="N595" s="368">
        <v>0</v>
      </c>
      <c r="O595" s="368">
        <v>0</v>
      </c>
      <c r="P595" s="368">
        <v>0</v>
      </c>
      <c r="Q595" s="368">
        <v>0</v>
      </c>
      <c r="R595" s="369">
        <v>0</v>
      </c>
    </row>
    <row r="596" spans="1:18" ht="28.5">
      <c r="A596" s="56">
        <v>130</v>
      </c>
      <c r="B596" s="57" t="s">
        <v>156</v>
      </c>
      <c r="C596" s="58" t="s">
        <v>24</v>
      </c>
      <c r="D596" s="298">
        <f t="shared" ref="D596:R596" si="153">SUM(D597:D597)</f>
        <v>0</v>
      </c>
      <c r="E596" s="298">
        <f t="shared" si="153"/>
        <v>1</v>
      </c>
      <c r="F596" s="298">
        <f t="shared" si="153"/>
        <v>18.2</v>
      </c>
      <c r="G596" s="298">
        <f t="shared" si="153"/>
        <v>76</v>
      </c>
      <c r="H596" s="298">
        <f t="shared" si="153"/>
        <v>0.02</v>
      </c>
      <c r="I596" s="298">
        <f t="shared" si="153"/>
        <v>0.02</v>
      </c>
      <c r="J596" s="298">
        <f t="shared" si="153"/>
        <v>4</v>
      </c>
      <c r="K596" s="298">
        <f t="shared" si="153"/>
        <v>0</v>
      </c>
      <c r="L596" s="298">
        <f t="shared" si="153"/>
        <v>0.2</v>
      </c>
      <c r="M596" s="298">
        <f t="shared" si="153"/>
        <v>14</v>
      </c>
      <c r="N596" s="298">
        <f t="shared" si="153"/>
        <v>2E-3</v>
      </c>
      <c r="O596" s="298">
        <f t="shared" si="153"/>
        <v>8</v>
      </c>
      <c r="P596" s="298">
        <f t="shared" si="153"/>
        <v>0</v>
      </c>
      <c r="Q596" s="298">
        <f t="shared" si="153"/>
        <v>14</v>
      </c>
      <c r="R596" s="299">
        <f t="shared" si="153"/>
        <v>0.6</v>
      </c>
    </row>
    <row r="597" spans="1:18">
      <c r="A597" s="60"/>
      <c r="B597" s="61" t="s">
        <v>157</v>
      </c>
      <c r="C597" s="62" t="s">
        <v>158</v>
      </c>
      <c r="D597" s="301">
        <v>0</v>
      </c>
      <c r="E597" s="301">
        <v>1</v>
      </c>
      <c r="F597" s="301">
        <v>18.2</v>
      </c>
      <c r="G597" s="301">
        <v>76</v>
      </c>
      <c r="H597" s="301">
        <v>0.02</v>
      </c>
      <c r="I597" s="301">
        <v>0.02</v>
      </c>
      <c r="J597" s="301">
        <v>4</v>
      </c>
      <c r="K597" s="301">
        <v>0</v>
      </c>
      <c r="L597" s="301">
        <v>0.2</v>
      </c>
      <c r="M597" s="301">
        <v>14</v>
      </c>
      <c r="N597" s="302">
        <v>2E-3</v>
      </c>
      <c r="O597" s="302">
        <v>8</v>
      </c>
      <c r="P597" s="302">
        <v>0</v>
      </c>
      <c r="Q597" s="302">
        <v>14</v>
      </c>
      <c r="R597" s="303">
        <v>0.6</v>
      </c>
    </row>
    <row r="598" spans="1:18">
      <c r="A598" s="204">
        <v>11</v>
      </c>
      <c r="B598" s="57" t="s">
        <v>95</v>
      </c>
      <c r="C598" s="271">
        <v>30</v>
      </c>
      <c r="D598" s="243">
        <f>SUM(D599)</f>
        <v>1.98</v>
      </c>
      <c r="E598" s="243">
        <f t="shared" ref="E598:R598" si="154">SUM(E599)</f>
        <v>0.36</v>
      </c>
      <c r="F598" s="243">
        <f t="shared" si="154"/>
        <v>10.8</v>
      </c>
      <c r="G598" s="243">
        <f t="shared" si="154"/>
        <v>54.3</v>
      </c>
      <c r="H598" s="243">
        <f t="shared" si="154"/>
        <v>5.3999999999999999E-2</v>
      </c>
      <c r="I598" s="243">
        <f t="shared" si="154"/>
        <v>2.4E-2</v>
      </c>
      <c r="J598" s="243">
        <f t="shared" si="154"/>
        <v>0</v>
      </c>
      <c r="K598" s="272">
        <f t="shared" si="154"/>
        <v>0</v>
      </c>
      <c r="L598" s="272">
        <f t="shared" si="154"/>
        <v>0</v>
      </c>
      <c r="M598" s="272">
        <f t="shared" si="154"/>
        <v>0</v>
      </c>
      <c r="N598" s="272">
        <f t="shared" si="154"/>
        <v>0</v>
      </c>
      <c r="O598" s="272">
        <f t="shared" si="154"/>
        <v>0</v>
      </c>
      <c r="P598" s="272">
        <f t="shared" si="154"/>
        <v>0</v>
      </c>
      <c r="Q598" s="272">
        <f t="shared" si="154"/>
        <v>0</v>
      </c>
      <c r="R598" s="272">
        <f t="shared" si="154"/>
        <v>0</v>
      </c>
    </row>
    <row r="599" spans="1:18">
      <c r="A599" s="204"/>
      <c r="B599" s="61" t="s">
        <v>96</v>
      </c>
      <c r="C599" s="199" t="s">
        <v>97</v>
      </c>
      <c r="D599" s="228">
        <v>1.98</v>
      </c>
      <c r="E599" s="228">
        <v>0.36</v>
      </c>
      <c r="F599" s="228">
        <v>10.8</v>
      </c>
      <c r="G599" s="228">
        <v>54.3</v>
      </c>
      <c r="H599" s="228">
        <v>5.3999999999999999E-2</v>
      </c>
      <c r="I599" s="228">
        <v>2.4E-2</v>
      </c>
      <c r="J599" s="228">
        <v>0</v>
      </c>
      <c r="K599" s="229">
        <v>0</v>
      </c>
      <c r="L599" s="229">
        <v>0</v>
      </c>
      <c r="M599" s="229">
        <v>0</v>
      </c>
      <c r="N599" s="229">
        <v>0</v>
      </c>
      <c r="O599" s="229">
        <v>0</v>
      </c>
      <c r="P599" s="229">
        <v>0</v>
      </c>
      <c r="Q599" s="229">
        <v>0</v>
      </c>
      <c r="R599" s="231">
        <v>0</v>
      </c>
    </row>
    <row r="600" spans="1:18">
      <c r="A600" s="204">
        <v>10</v>
      </c>
      <c r="B600" s="57" t="s">
        <v>48</v>
      </c>
      <c r="C600" s="87" t="s">
        <v>159</v>
      </c>
      <c r="D600" s="243">
        <f>SUM(D601)</f>
        <v>3.16</v>
      </c>
      <c r="E600" s="243">
        <f t="shared" ref="E600:I600" si="155">SUM(E601)</f>
        <v>0.4</v>
      </c>
      <c r="F600" s="243">
        <f t="shared" si="155"/>
        <v>19.32</v>
      </c>
      <c r="G600" s="243">
        <f t="shared" si="155"/>
        <v>94</v>
      </c>
      <c r="H600" s="243">
        <f t="shared" si="155"/>
        <v>6.4000000000000001E-2</v>
      </c>
      <c r="I600" s="243">
        <f t="shared" si="155"/>
        <v>2.4E-2</v>
      </c>
      <c r="J600" s="243">
        <v>0</v>
      </c>
      <c r="K600" s="243">
        <f t="shared" ref="K600:Q600" si="156">SUM(K601)</f>
        <v>0</v>
      </c>
      <c r="L600" s="243">
        <f t="shared" si="156"/>
        <v>0.52</v>
      </c>
      <c r="M600" s="243">
        <f t="shared" si="156"/>
        <v>9.1999999999999993</v>
      </c>
      <c r="N600" s="243">
        <f t="shared" si="156"/>
        <v>1E-3</v>
      </c>
      <c r="O600" s="243">
        <f t="shared" si="156"/>
        <v>13.2</v>
      </c>
      <c r="P600" s="243">
        <f t="shared" si="156"/>
        <v>2E-3</v>
      </c>
      <c r="Q600" s="243">
        <f t="shared" si="156"/>
        <v>34.799999999999997</v>
      </c>
      <c r="R600" s="244">
        <f>SUM(R601)</f>
        <v>0.8</v>
      </c>
    </row>
    <row r="601" spans="1:18" ht="15.75" thickBot="1">
      <c r="A601" s="245"/>
      <c r="B601" s="627" t="s">
        <v>48</v>
      </c>
      <c r="C601" s="99" t="s">
        <v>49</v>
      </c>
      <c r="D601" s="246">
        <v>3.16</v>
      </c>
      <c r="E601" s="246">
        <v>0.4</v>
      </c>
      <c r="F601" s="246">
        <v>19.32</v>
      </c>
      <c r="G601" s="246">
        <v>94</v>
      </c>
      <c r="H601" s="246">
        <v>6.4000000000000001E-2</v>
      </c>
      <c r="I601" s="246">
        <v>2.4E-2</v>
      </c>
      <c r="J601" s="246">
        <v>0</v>
      </c>
      <c r="K601" s="246">
        <v>0</v>
      </c>
      <c r="L601" s="246">
        <v>0.52</v>
      </c>
      <c r="M601" s="246">
        <v>9.1999999999999993</v>
      </c>
      <c r="N601" s="247">
        <v>1E-3</v>
      </c>
      <c r="O601" s="247">
        <v>13.2</v>
      </c>
      <c r="P601" s="247">
        <v>2E-3</v>
      </c>
      <c r="Q601" s="247">
        <v>34.799999999999997</v>
      </c>
      <c r="R601" s="248">
        <v>0.8</v>
      </c>
    </row>
    <row r="602" spans="1:18" ht="16.5" thickBot="1">
      <c r="A602" s="741" t="s">
        <v>98</v>
      </c>
      <c r="B602" s="742"/>
      <c r="C602" s="733">
        <v>730</v>
      </c>
      <c r="D602" s="405">
        <f t="shared" ref="D602:R602" si="157">SUM(D579,D581,D589,D596,D598,D600,)</f>
        <v>51.061999999999998</v>
      </c>
      <c r="E602" s="405">
        <f t="shared" si="157"/>
        <v>31.549999999999997</v>
      </c>
      <c r="F602" s="393">
        <f t="shared" si="157"/>
        <v>78.847999999999985</v>
      </c>
      <c r="G602" s="393">
        <f t="shared" si="157"/>
        <v>799.96999999999991</v>
      </c>
      <c r="H602" s="393">
        <f t="shared" si="157"/>
        <v>0.41300000000000003</v>
      </c>
      <c r="I602" s="393">
        <f t="shared" si="157"/>
        <v>1.6560000000000001</v>
      </c>
      <c r="J602" s="393">
        <f t="shared" si="157"/>
        <v>57.314999999999998</v>
      </c>
      <c r="K602" s="393">
        <f t="shared" si="157"/>
        <v>0.317</v>
      </c>
      <c r="L602" s="393">
        <f t="shared" si="157"/>
        <v>1.651</v>
      </c>
      <c r="M602" s="393">
        <f t="shared" si="157"/>
        <v>117.491</v>
      </c>
      <c r="N602" s="393">
        <f t="shared" si="157"/>
        <v>2.4E-2</v>
      </c>
      <c r="O602" s="393">
        <f t="shared" si="157"/>
        <v>122.917</v>
      </c>
      <c r="P602" s="393">
        <f t="shared" si="157"/>
        <v>4.0000000000000001E-3</v>
      </c>
      <c r="Q602" s="393">
        <f t="shared" si="157"/>
        <v>482.95799999999997</v>
      </c>
      <c r="R602" s="406">
        <f t="shared" si="157"/>
        <v>5.8359999999999994</v>
      </c>
    </row>
    <row r="603" spans="1:18" ht="19.5" thickBot="1">
      <c r="A603" s="756" t="s">
        <v>99</v>
      </c>
      <c r="B603" s="757"/>
      <c r="C603" s="758"/>
      <c r="D603" s="407">
        <f t="shared" ref="D603:R603" si="158">SUM(D577,D602,)</f>
        <v>79.113</v>
      </c>
      <c r="E603" s="407">
        <f t="shared" si="158"/>
        <v>50.323999999999998</v>
      </c>
      <c r="F603" s="395">
        <f t="shared" si="158"/>
        <v>151.84799999999998</v>
      </c>
      <c r="G603" s="395">
        <f t="shared" si="158"/>
        <v>1411.69</v>
      </c>
      <c r="H603" s="395">
        <f t="shared" si="158"/>
        <v>0.63800000000000001</v>
      </c>
      <c r="I603" s="395">
        <f t="shared" si="158"/>
        <v>2.1580000000000004</v>
      </c>
      <c r="J603" s="395">
        <f t="shared" si="158"/>
        <v>60.137</v>
      </c>
      <c r="K603" s="395">
        <f t="shared" si="158"/>
        <v>0.502</v>
      </c>
      <c r="L603" s="395">
        <f t="shared" si="158"/>
        <v>2.819</v>
      </c>
      <c r="M603" s="395">
        <f t="shared" si="158"/>
        <v>524.10300000000007</v>
      </c>
      <c r="N603" s="395">
        <f t="shared" si="158"/>
        <v>0.05</v>
      </c>
      <c r="O603" s="395">
        <f t="shared" si="158"/>
        <v>200.56799999999998</v>
      </c>
      <c r="P603" s="395">
        <f t="shared" si="158"/>
        <v>4.300000000000001E-2</v>
      </c>
      <c r="Q603" s="395">
        <f t="shared" si="158"/>
        <v>906.95799999999986</v>
      </c>
      <c r="R603" s="408">
        <f t="shared" si="158"/>
        <v>8.3269999999999982</v>
      </c>
    </row>
    <row r="604" spans="1:18" ht="18.75">
      <c r="A604" s="433"/>
      <c r="B604" s="433"/>
      <c r="C604" s="433"/>
      <c r="D604" s="434"/>
      <c r="E604" s="434"/>
      <c r="F604" s="435"/>
      <c r="G604" s="435"/>
      <c r="H604" s="435"/>
      <c r="I604" s="435"/>
      <c r="J604" s="435"/>
      <c r="K604" s="435"/>
      <c r="L604" s="435"/>
      <c r="M604" s="435"/>
      <c r="N604" s="435"/>
      <c r="O604" s="435"/>
      <c r="P604" s="435"/>
      <c r="Q604" s="435"/>
      <c r="R604" s="434"/>
    </row>
    <row r="605" spans="1:18" ht="18.75">
      <c r="A605" s="433"/>
      <c r="B605" s="433"/>
      <c r="C605" s="433"/>
      <c r="D605" s="434"/>
      <c r="E605" s="434"/>
      <c r="F605" s="435"/>
      <c r="G605" s="435"/>
      <c r="H605" s="435"/>
      <c r="I605" s="435"/>
      <c r="J605" s="435"/>
      <c r="K605" s="435"/>
      <c r="L605" s="435"/>
      <c r="M605" s="435"/>
      <c r="N605" s="435"/>
      <c r="O605" s="435"/>
      <c r="P605" s="435"/>
      <c r="Q605" s="435"/>
      <c r="R605" s="434"/>
    </row>
    <row r="606" spans="1:18" ht="18.75">
      <c r="A606" s="433"/>
      <c r="B606" s="433"/>
      <c r="C606" s="433"/>
      <c r="D606" s="434"/>
      <c r="E606" s="434"/>
      <c r="F606" s="435"/>
      <c r="G606" s="435"/>
      <c r="H606" s="435"/>
      <c r="I606" s="435"/>
      <c r="J606" s="435"/>
      <c r="K606" s="435"/>
      <c r="L606" s="435"/>
      <c r="M606" s="435"/>
      <c r="N606" s="435"/>
      <c r="O606" s="435"/>
      <c r="P606" s="435"/>
      <c r="Q606" s="435"/>
      <c r="R606" s="434"/>
    </row>
    <row r="607" spans="1:18" ht="15.75" customHeight="1">
      <c r="A607" s="433"/>
      <c r="B607" s="433"/>
      <c r="C607" s="433"/>
      <c r="D607" s="434"/>
      <c r="E607" s="434"/>
      <c r="F607" s="435"/>
      <c r="G607" s="435"/>
      <c r="H607" s="435"/>
      <c r="I607" s="435"/>
      <c r="J607" s="435"/>
      <c r="K607" s="435"/>
      <c r="L607" s="435"/>
      <c r="M607" s="435"/>
      <c r="N607" s="435"/>
      <c r="O607" s="435"/>
      <c r="P607" s="435"/>
      <c r="Q607" s="435"/>
      <c r="R607" s="434"/>
    </row>
    <row r="608" spans="1:18">
      <c r="B608" s="462"/>
      <c r="C608" s="463"/>
      <c r="D608" s="463"/>
      <c r="E608" s="464"/>
      <c r="F608" s="464"/>
      <c r="G608" s="464"/>
      <c r="H608" s="464"/>
      <c r="I608" s="464"/>
      <c r="J608" s="464"/>
      <c r="K608" s="464"/>
      <c r="L608" s="464"/>
      <c r="M608" s="464"/>
      <c r="N608" s="464"/>
      <c r="O608" s="464"/>
      <c r="P608" s="464"/>
      <c r="Q608" s="464"/>
      <c r="R608" s="464"/>
    </row>
    <row r="609" spans="1:18">
      <c r="B609" s="462"/>
      <c r="C609" s="463"/>
      <c r="D609" s="463"/>
      <c r="E609" s="464"/>
      <c r="F609" s="464"/>
      <c r="G609" s="464"/>
      <c r="H609" s="464"/>
      <c r="I609" s="464"/>
      <c r="J609" s="464"/>
      <c r="K609" s="464"/>
      <c r="L609" s="464"/>
      <c r="M609" s="464"/>
      <c r="N609" s="464"/>
      <c r="O609" s="464"/>
      <c r="P609" s="464"/>
      <c r="Q609" s="464"/>
      <c r="R609" s="464"/>
    </row>
    <row r="610" spans="1:18">
      <c r="B610" s="462"/>
      <c r="C610" s="463"/>
      <c r="D610" s="463"/>
      <c r="E610" s="464"/>
      <c r="F610" s="464"/>
      <c r="G610" s="464"/>
      <c r="H610" s="464"/>
      <c r="I610" s="464"/>
      <c r="J610" s="464"/>
      <c r="K610" s="464"/>
      <c r="L610" s="464"/>
      <c r="M610" s="464"/>
      <c r="N610" s="464"/>
      <c r="O610" s="464"/>
      <c r="P610" s="464"/>
      <c r="Q610" s="464"/>
      <c r="R610" s="464"/>
    </row>
    <row r="611" spans="1:18">
      <c r="B611" s="462"/>
      <c r="C611" s="463"/>
      <c r="D611" s="463"/>
      <c r="E611" s="464"/>
      <c r="F611" s="464"/>
      <c r="G611" s="464"/>
      <c r="H611" s="464"/>
      <c r="I611" s="464"/>
      <c r="J611" s="464"/>
      <c r="K611" s="464"/>
      <c r="L611" s="464"/>
      <c r="M611" s="464"/>
      <c r="N611" s="464"/>
      <c r="O611" s="464"/>
      <c r="P611" s="464"/>
      <c r="Q611" s="464"/>
      <c r="R611" s="464"/>
    </row>
    <row r="612" spans="1:18" ht="15.75" thickBot="1">
      <c r="A612" s="784" t="s">
        <v>353</v>
      </c>
      <c r="B612" s="784"/>
      <c r="C612" s="784"/>
      <c r="D612" s="784"/>
      <c r="E612" s="784"/>
      <c r="F612" s="784"/>
      <c r="G612" s="784"/>
      <c r="H612" s="784"/>
      <c r="I612" s="784"/>
      <c r="J612" s="784"/>
      <c r="K612" s="784"/>
      <c r="L612" s="784"/>
      <c r="M612" s="784"/>
      <c r="N612" s="465"/>
      <c r="O612" s="465"/>
      <c r="P612" s="465"/>
      <c r="Q612" s="465"/>
    </row>
    <row r="613" spans="1:18">
      <c r="A613" s="785" t="s">
        <v>354</v>
      </c>
      <c r="B613" s="761" t="s">
        <v>355</v>
      </c>
      <c r="C613" s="744" t="s">
        <v>4</v>
      </c>
      <c r="D613" s="745"/>
      <c r="E613" s="746"/>
      <c r="F613" s="765" t="s">
        <v>5</v>
      </c>
      <c r="G613" s="744" t="s">
        <v>6</v>
      </c>
      <c r="H613" s="745"/>
      <c r="I613" s="745"/>
      <c r="J613" s="745"/>
      <c r="K613" s="746"/>
      <c r="L613" s="744" t="s">
        <v>7</v>
      </c>
      <c r="M613" s="745"/>
      <c r="N613" s="745"/>
      <c r="O613" s="745"/>
      <c r="P613" s="745"/>
      <c r="Q613" s="747"/>
      <c r="R613" s="783"/>
    </row>
    <row r="614" spans="1:18" ht="28.5">
      <c r="A614" s="786"/>
      <c r="B614" s="787"/>
      <c r="C614" s="467" t="s">
        <v>8</v>
      </c>
      <c r="D614" s="467" t="s">
        <v>9</v>
      </c>
      <c r="E614" s="467" t="s">
        <v>10</v>
      </c>
      <c r="F614" s="794"/>
      <c r="G614" s="222" t="s">
        <v>11</v>
      </c>
      <c r="H614" s="222" t="s">
        <v>12</v>
      </c>
      <c r="I614" s="222" t="s">
        <v>13</v>
      </c>
      <c r="J614" s="222" t="s">
        <v>14</v>
      </c>
      <c r="K614" s="222" t="s">
        <v>15</v>
      </c>
      <c r="L614" s="222" t="s">
        <v>16</v>
      </c>
      <c r="M614" s="468" t="s">
        <v>17</v>
      </c>
      <c r="N614" s="468" t="s">
        <v>18</v>
      </c>
      <c r="O614" s="468" t="s">
        <v>19</v>
      </c>
      <c r="P614" s="468" t="s">
        <v>20</v>
      </c>
      <c r="Q614" s="224" t="s">
        <v>21</v>
      </c>
      <c r="R614" s="783"/>
    </row>
    <row r="615" spans="1:18">
      <c r="A615" s="620">
        <v>1</v>
      </c>
      <c r="B615" s="64" t="s">
        <v>164</v>
      </c>
      <c r="C615" s="474">
        <f>SUM(D23,D83,D142,D200,D269,D331,D395,D458,D513,D577,)</f>
        <v>249.29000000000002</v>
      </c>
      <c r="D615" s="474">
        <f t="shared" ref="D615:Q615" si="159">SUM(E23,E83,E142,E200,E269,E331,E395,E458,E513,E577,)</f>
        <v>249.28199999999998</v>
      </c>
      <c r="E615" s="474">
        <f t="shared" si="159"/>
        <v>684.226</v>
      </c>
      <c r="F615" s="474">
        <f t="shared" si="159"/>
        <v>6057.56</v>
      </c>
      <c r="G615" s="474">
        <f t="shared" si="159"/>
        <v>2.4790000000000005</v>
      </c>
      <c r="H615" s="474">
        <f t="shared" si="159"/>
        <v>6.2059999999999995</v>
      </c>
      <c r="I615" s="474">
        <f t="shared" si="159"/>
        <v>134.26599999999999</v>
      </c>
      <c r="J615" s="474">
        <f t="shared" si="159"/>
        <v>2.5999999999999996</v>
      </c>
      <c r="K615" s="474">
        <f t="shared" si="159"/>
        <v>14.094999999999999</v>
      </c>
      <c r="L615" s="474">
        <f t="shared" si="159"/>
        <v>3124.6830000000004</v>
      </c>
      <c r="M615" s="474">
        <f t="shared" si="159"/>
        <v>0.254</v>
      </c>
      <c r="N615" s="474">
        <f t="shared" si="159"/>
        <v>860.92200000000003</v>
      </c>
      <c r="O615" s="474">
        <f t="shared" si="159"/>
        <v>0.27600000000000002</v>
      </c>
      <c r="P615" s="474">
        <f t="shared" si="159"/>
        <v>3822.2950000000001</v>
      </c>
      <c r="Q615" s="474">
        <f t="shared" si="159"/>
        <v>44.228000000000002</v>
      </c>
    </row>
    <row r="616" spans="1:18">
      <c r="A616" s="620">
        <v>2</v>
      </c>
      <c r="B616" s="64" t="s">
        <v>356</v>
      </c>
      <c r="C616" s="474">
        <f>SUM(D56,D114,D173,D242,D304,D368,D431,D486,D550,D602)</f>
        <v>342.31700000000001</v>
      </c>
      <c r="D616" s="474">
        <f t="shared" ref="D616:Q616" si="160">SUM(E56,E114,E173,E242,E304,E368,E431,E486,E550,E602)</f>
        <v>265.80200000000002</v>
      </c>
      <c r="E616" s="474">
        <f t="shared" si="160"/>
        <v>923.28200000000004</v>
      </c>
      <c r="F616" s="474">
        <f t="shared" si="160"/>
        <v>7499.4559999999992</v>
      </c>
      <c r="G616" s="474">
        <f t="shared" si="160"/>
        <v>4.6070000000000002</v>
      </c>
      <c r="H616" s="474">
        <f t="shared" si="160"/>
        <v>11.012000000000002</v>
      </c>
      <c r="I616" s="474">
        <f t="shared" si="160"/>
        <v>503.17899999999997</v>
      </c>
      <c r="J616" s="474">
        <f t="shared" si="160"/>
        <v>6.36</v>
      </c>
      <c r="K616" s="474">
        <f t="shared" si="160"/>
        <v>19.641999999999999</v>
      </c>
      <c r="L616" s="474">
        <f t="shared" si="160"/>
        <v>1391.7439999999999</v>
      </c>
      <c r="M616" s="474">
        <f t="shared" si="160"/>
        <v>0.41000000000000014</v>
      </c>
      <c r="N616" s="474">
        <f t="shared" si="160"/>
        <v>1168.0119999999997</v>
      </c>
      <c r="O616" s="474">
        <f t="shared" si="160"/>
        <v>10.393999999999998</v>
      </c>
      <c r="P616" s="474">
        <f t="shared" si="160"/>
        <v>4333.1769999999997</v>
      </c>
      <c r="Q616" s="738" t="e">
        <f t="shared" si="160"/>
        <v>#REF!</v>
      </c>
    </row>
    <row r="617" spans="1:18" ht="15.75" thickBot="1">
      <c r="A617" s="621"/>
      <c r="B617" s="469" t="s">
        <v>357</v>
      </c>
      <c r="C617" s="470">
        <f t="shared" ref="C617:Q617" si="161">SUM(C615:C616)</f>
        <v>591.60699999999997</v>
      </c>
      <c r="D617" s="470">
        <f t="shared" si="161"/>
        <v>515.08400000000006</v>
      </c>
      <c r="E617" s="470">
        <f t="shared" si="161"/>
        <v>1607.508</v>
      </c>
      <c r="F617" s="471">
        <f t="shared" si="161"/>
        <v>13557.016</v>
      </c>
      <c r="G617" s="470">
        <f t="shared" si="161"/>
        <v>7.0860000000000003</v>
      </c>
      <c r="H617" s="470">
        <f t="shared" si="161"/>
        <v>17.218000000000004</v>
      </c>
      <c r="I617" s="470">
        <f t="shared" si="161"/>
        <v>637.44499999999994</v>
      </c>
      <c r="J617" s="470">
        <f t="shared" si="161"/>
        <v>8.9600000000000009</v>
      </c>
      <c r="K617" s="470">
        <f t="shared" si="161"/>
        <v>33.736999999999995</v>
      </c>
      <c r="L617" s="470">
        <f t="shared" si="161"/>
        <v>4516.4270000000006</v>
      </c>
      <c r="M617" s="470">
        <f t="shared" si="161"/>
        <v>0.66400000000000015</v>
      </c>
      <c r="N617" s="470">
        <f t="shared" si="161"/>
        <v>2028.9339999999997</v>
      </c>
      <c r="O617" s="470">
        <f t="shared" si="161"/>
        <v>10.669999999999998</v>
      </c>
      <c r="P617" s="470">
        <f t="shared" si="161"/>
        <v>8155.4719999999998</v>
      </c>
      <c r="Q617" s="471" t="e">
        <f t="shared" si="161"/>
        <v>#REF!</v>
      </c>
    </row>
    <row r="620" spans="1:18" ht="15.75" thickBot="1">
      <c r="A620" s="784" t="s">
        <v>358</v>
      </c>
      <c r="B620" s="784"/>
      <c r="C620" s="784"/>
      <c r="D620" s="784"/>
      <c r="E620" s="784"/>
      <c r="F620" s="784"/>
      <c r="G620" s="784"/>
      <c r="H620" s="784"/>
      <c r="I620" s="784"/>
      <c r="J620" s="784"/>
      <c r="K620" s="784"/>
      <c r="L620" s="784"/>
      <c r="M620" s="784"/>
      <c r="N620" s="465"/>
      <c r="O620" s="465"/>
      <c r="P620" s="465"/>
      <c r="Q620" s="465"/>
    </row>
    <row r="621" spans="1:18">
      <c r="A621" s="785" t="s">
        <v>354</v>
      </c>
      <c r="B621" s="761" t="s">
        <v>355</v>
      </c>
      <c r="C621" s="744" t="s">
        <v>4</v>
      </c>
      <c r="D621" s="745"/>
      <c r="E621" s="746"/>
      <c r="F621" s="788" t="s">
        <v>415</v>
      </c>
      <c r="G621" s="790" t="s">
        <v>416</v>
      </c>
      <c r="H621" s="791"/>
      <c r="I621" s="791"/>
      <c r="J621" s="791"/>
      <c r="K621" s="792"/>
      <c r="L621" s="790" t="s">
        <v>417</v>
      </c>
      <c r="M621" s="791"/>
      <c r="N621" s="791"/>
      <c r="O621" s="791"/>
      <c r="P621" s="791"/>
      <c r="Q621" s="793"/>
    </row>
    <row r="622" spans="1:18" ht="28.5">
      <c r="A622" s="786"/>
      <c r="B622" s="787"/>
      <c r="C622" s="467" t="s">
        <v>8</v>
      </c>
      <c r="D622" s="467" t="s">
        <v>9</v>
      </c>
      <c r="E622" s="467" t="s">
        <v>10</v>
      </c>
      <c r="F622" s="789"/>
      <c r="G622" s="346" t="s">
        <v>418</v>
      </c>
      <c r="H622" s="346" t="s">
        <v>419</v>
      </c>
      <c r="I622" s="346" t="s">
        <v>420</v>
      </c>
      <c r="J622" s="222" t="s">
        <v>14</v>
      </c>
      <c r="K622" s="222" t="s">
        <v>15</v>
      </c>
      <c r="L622" s="222" t="s">
        <v>16</v>
      </c>
      <c r="M622" s="468" t="s">
        <v>17</v>
      </c>
      <c r="N622" s="468" t="s">
        <v>18</v>
      </c>
      <c r="O622" s="468" t="s">
        <v>19</v>
      </c>
      <c r="P622" s="468" t="s">
        <v>20</v>
      </c>
      <c r="Q622" s="224" t="s">
        <v>21</v>
      </c>
    </row>
    <row r="623" spans="1:18">
      <c r="A623" s="620">
        <v>1</v>
      </c>
      <c r="B623" s="64" t="s">
        <v>164</v>
      </c>
      <c r="C623" s="474">
        <f>C615/10</f>
        <v>24.929000000000002</v>
      </c>
      <c r="D623" s="474">
        <f t="shared" ref="D623:Q624" si="162">D615/10</f>
        <v>24.928199999999997</v>
      </c>
      <c r="E623" s="474">
        <f t="shared" si="162"/>
        <v>68.422600000000003</v>
      </c>
      <c r="F623" s="474">
        <f t="shared" si="162"/>
        <v>605.75600000000009</v>
      </c>
      <c r="G623" s="474">
        <f t="shared" si="162"/>
        <v>0.24790000000000006</v>
      </c>
      <c r="H623" s="474">
        <f t="shared" si="162"/>
        <v>0.62059999999999993</v>
      </c>
      <c r="I623" s="474">
        <f t="shared" si="162"/>
        <v>13.426599999999999</v>
      </c>
      <c r="J623" s="474">
        <f t="shared" si="162"/>
        <v>0.25999999999999995</v>
      </c>
      <c r="K623" s="474">
        <f t="shared" si="162"/>
        <v>1.4095</v>
      </c>
      <c r="L623" s="474">
        <f t="shared" si="162"/>
        <v>312.46830000000006</v>
      </c>
      <c r="M623" s="474">
        <f t="shared" si="162"/>
        <v>2.5399999999999999E-2</v>
      </c>
      <c r="N623" s="474">
        <f t="shared" si="162"/>
        <v>86.092200000000005</v>
      </c>
      <c r="O623" s="474">
        <f t="shared" si="162"/>
        <v>2.7600000000000003E-2</v>
      </c>
      <c r="P623" s="474">
        <f t="shared" si="162"/>
        <v>382.22950000000003</v>
      </c>
      <c r="Q623" s="475">
        <f t="shared" si="162"/>
        <v>4.4228000000000005</v>
      </c>
    </row>
    <row r="624" spans="1:18">
      <c r="A624" s="620">
        <v>2</v>
      </c>
      <c r="B624" s="64" t="s">
        <v>356</v>
      </c>
      <c r="C624" s="474">
        <f>C616/10</f>
        <v>34.231700000000004</v>
      </c>
      <c r="D624" s="474">
        <f t="shared" si="162"/>
        <v>26.580200000000001</v>
      </c>
      <c r="E624" s="474">
        <f t="shared" si="162"/>
        <v>92.32820000000001</v>
      </c>
      <c r="F624" s="474">
        <f t="shared" si="162"/>
        <v>749.9455999999999</v>
      </c>
      <c r="G624" s="474">
        <f t="shared" si="162"/>
        <v>0.4607</v>
      </c>
      <c r="H624" s="474">
        <f t="shared" si="162"/>
        <v>1.1012000000000002</v>
      </c>
      <c r="I624" s="474">
        <f t="shared" si="162"/>
        <v>50.317899999999995</v>
      </c>
      <c r="J624" s="474">
        <f t="shared" si="162"/>
        <v>0.63600000000000001</v>
      </c>
      <c r="K624" s="474">
        <f t="shared" si="162"/>
        <v>1.9641999999999999</v>
      </c>
      <c r="L624" s="474">
        <f t="shared" si="162"/>
        <v>139.17439999999999</v>
      </c>
      <c r="M624" s="474">
        <f t="shared" si="162"/>
        <v>4.1000000000000016E-2</v>
      </c>
      <c r="N624" s="474">
        <f t="shared" si="162"/>
        <v>116.80119999999997</v>
      </c>
      <c r="O624" s="474">
        <f t="shared" si="162"/>
        <v>1.0393999999999999</v>
      </c>
      <c r="P624" s="474">
        <f t="shared" si="162"/>
        <v>433.31769999999995</v>
      </c>
      <c r="Q624" s="475" t="e">
        <f t="shared" si="162"/>
        <v>#REF!</v>
      </c>
    </row>
    <row r="625" spans="1:17" ht="15.75" thickBot="1">
      <c r="A625" s="621"/>
      <c r="B625" s="469" t="s">
        <v>357</v>
      </c>
      <c r="C625" s="470">
        <f t="shared" ref="C625:Q625" si="163">SUM(C623:C624)</f>
        <v>59.160700000000006</v>
      </c>
      <c r="D625" s="470">
        <f t="shared" si="163"/>
        <v>51.508399999999995</v>
      </c>
      <c r="E625" s="470">
        <f t="shared" si="163"/>
        <v>160.75080000000003</v>
      </c>
      <c r="F625" s="471">
        <f t="shared" si="163"/>
        <v>1355.7015999999999</v>
      </c>
      <c r="G625" s="470">
        <f t="shared" si="163"/>
        <v>0.70860000000000012</v>
      </c>
      <c r="H625" s="470">
        <f t="shared" si="163"/>
        <v>1.7218</v>
      </c>
      <c r="I625" s="470">
        <f t="shared" si="163"/>
        <v>63.744499999999995</v>
      </c>
      <c r="J625" s="470">
        <f t="shared" si="163"/>
        <v>0.89599999999999991</v>
      </c>
      <c r="K625" s="470">
        <f t="shared" si="163"/>
        <v>3.3736999999999999</v>
      </c>
      <c r="L625" s="470">
        <f t="shared" si="163"/>
        <v>451.64270000000005</v>
      </c>
      <c r="M625" s="470">
        <f t="shared" si="163"/>
        <v>6.6400000000000015E-2</v>
      </c>
      <c r="N625" s="470">
        <f t="shared" si="163"/>
        <v>202.89339999999999</v>
      </c>
      <c r="O625" s="470">
        <f t="shared" si="163"/>
        <v>1.0669999999999999</v>
      </c>
      <c r="P625" s="470">
        <f t="shared" si="163"/>
        <v>815.54719999999998</v>
      </c>
      <c r="Q625" s="476" t="e">
        <f t="shared" si="163"/>
        <v>#REF!</v>
      </c>
    </row>
  </sheetData>
  <mergeCells count="145">
    <mergeCell ref="A621:A622"/>
    <mergeCell ref="B621:B622"/>
    <mergeCell ref="C621:E621"/>
    <mergeCell ref="F621:F622"/>
    <mergeCell ref="G621:K621"/>
    <mergeCell ref="L621:Q621"/>
    <mergeCell ref="A578:R578"/>
    <mergeCell ref="A603:C603"/>
    <mergeCell ref="A612:M612"/>
    <mergeCell ref="A613:A614"/>
    <mergeCell ref="B613:B614"/>
    <mergeCell ref="C613:E613"/>
    <mergeCell ref="F613:F614"/>
    <mergeCell ref="G613:K613"/>
    <mergeCell ref="L613:Q613"/>
    <mergeCell ref="R613:R614"/>
    <mergeCell ref="A620:M620"/>
    <mergeCell ref="M556:R556"/>
    <mergeCell ref="A487:C487"/>
    <mergeCell ref="A491:R491"/>
    <mergeCell ref="A492:A493"/>
    <mergeCell ref="B492:B493"/>
    <mergeCell ref="C492:C493"/>
    <mergeCell ref="D492:F492"/>
    <mergeCell ref="A558:R558"/>
    <mergeCell ref="A309:R309"/>
    <mergeCell ref="A310:A311"/>
    <mergeCell ref="B310:B311"/>
    <mergeCell ref="C310:C311"/>
    <mergeCell ref="D310:F310"/>
    <mergeCell ref="A439:R439"/>
    <mergeCell ref="A459:R459"/>
    <mergeCell ref="D556:F556"/>
    <mergeCell ref="G556:G557"/>
    <mergeCell ref="H556:L556"/>
    <mergeCell ref="A369:C369"/>
    <mergeCell ref="A373:R373"/>
    <mergeCell ref="A374:A375"/>
    <mergeCell ref="B374:B375"/>
    <mergeCell ref="C374:C375"/>
    <mergeCell ref="D374:F374"/>
    <mergeCell ref="G374:G375"/>
    <mergeCell ref="H374:L374"/>
    <mergeCell ref="A376:R376"/>
    <mergeCell ref="A396:R396"/>
    <mergeCell ref="A432:C432"/>
    <mergeCell ref="M374:R374"/>
    <mergeCell ref="A437:A438"/>
    <mergeCell ref="B437:B438"/>
    <mergeCell ref="A555:R555"/>
    <mergeCell ref="A556:A557"/>
    <mergeCell ref="B556:B557"/>
    <mergeCell ref="C556:C557"/>
    <mergeCell ref="G310:G311"/>
    <mergeCell ref="H310:L310"/>
    <mergeCell ref="M310:R310"/>
    <mergeCell ref="A312:R312"/>
    <mergeCell ref="A332:R332"/>
    <mergeCell ref="A494:R494"/>
    <mergeCell ref="A514:R514"/>
    <mergeCell ref="A551:C551"/>
    <mergeCell ref="C437:C438"/>
    <mergeCell ref="A250:R250"/>
    <mergeCell ref="A270:R270"/>
    <mergeCell ref="A305:C305"/>
    <mergeCell ref="A1:R1"/>
    <mergeCell ref="A2:A3"/>
    <mergeCell ref="B2:B3"/>
    <mergeCell ref="D437:F437"/>
    <mergeCell ref="C2:C3"/>
    <mergeCell ref="D2:F2"/>
    <mergeCell ref="G2:G3"/>
    <mergeCell ref="H2:L2"/>
    <mergeCell ref="M2:R2"/>
    <mergeCell ref="A4:R4"/>
    <mergeCell ref="H437:L437"/>
    <mergeCell ref="M437:R437"/>
    <mergeCell ref="M62:R62"/>
    <mergeCell ref="A64:R64"/>
    <mergeCell ref="A84:R84"/>
    <mergeCell ref="A436:R436"/>
    <mergeCell ref="A62:A63"/>
    <mergeCell ref="B62:B63"/>
    <mergeCell ref="C62:C63"/>
    <mergeCell ref="D62:F62"/>
    <mergeCell ref="G62:G63"/>
    <mergeCell ref="B248:B249"/>
    <mergeCell ref="C248:C249"/>
    <mergeCell ref="D248:F248"/>
    <mergeCell ref="G248:G249"/>
    <mergeCell ref="H248:L248"/>
    <mergeCell ref="M248:R248"/>
    <mergeCell ref="A24:R24"/>
    <mergeCell ref="A57:C57"/>
    <mergeCell ref="A61:R61"/>
    <mergeCell ref="H62:L62"/>
    <mergeCell ref="A115:C115"/>
    <mergeCell ref="H120:L120"/>
    <mergeCell ref="M120:R120"/>
    <mergeCell ref="A577:B577"/>
    <mergeCell ref="A602:B602"/>
    <mergeCell ref="A269:B269"/>
    <mergeCell ref="A242:B242"/>
    <mergeCell ref="A142:B142"/>
    <mergeCell ref="A173:B173"/>
    <mergeCell ref="A200:B200"/>
    <mergeCell ref="M180:R180"/>
    <mergeCell ref="A182:R182"/>
    <mergeCell ref="A201:R201"/>
    <mergeCell ref="A243:C243"/>
    <mergeCell ref="A180:A181"/>
    <mergeCell ref="B180:B181"/>
    <mergeCell ref="C180:C181"/>
    <mergeCell ref="D180:F180"/>
    <mergeCell ref="G180:G181"/>
    <mergeCell ref="H180:L180"/>
    <mergeCell ref="A122:R122"/>
    <mergeCell ref="A143:R143"/>
    <mergeCell ref="A174:C174"/>
    <mergeCell ref="A179:R179"/>
    <mergeCell ref="A120:A121"/>
    <mergeCell ref="A513:B513"/>
    <mergeCell ref="A550:B550"/>
    <mergeCell ref="A395:B395"/>
    <mergeCell ref="A431:B431"/>
    <mergeCell ref="A304:B304"/>
    <mergeCell ref="A83:B83"/>
    <mergeCell ref="A114:B114"/>
    <mergeCell ref="A23:B23"/>
    <mergeCell ref="A56:B56"/>
    <mergeCell ref="A331:B331"/>
    <mergeCell ref="A368:B368"/>
    <mergeCell ref="A458:B458"/>
    <mergeCell ref="A486:B486"/>
    <mergeCell ref="A119:R119"/>
    <mergeCell ref="B120:B121"/>
    <mergeCell ref="C120:C121"/>
    <mergeCell ref="D120:F120"/>
    <mergeCell ref="G120:G121"/>
    <mergeCell ref="G492:G493"/>
    <mergeCell ref="H492:L492"/>
    <mergeCell ref="M492:R492"/>
    <mergeCell ref="G437:G438"/>
    <mergeCell ref="A247:R247"/>
    <mergeCell ref="A248:A249"/>
  </mergeCells>
  <pageMargins left="0.7" right="0.7" top="0.75" bottom="0.75" header="0.3" footer="0.3"/>
  <pageSetup paperSize="9" scale="72" fitToHeight="0" orientation="landscape" verticalDpi="0" r:id="rId1"/>
</worksheet>
</file>

<file path=xl/worksheets/sheet2.xml><?xml version="1.0" encoding="utf-8"?>
<worksheet xmlns="http://schemas.openxmlformats.org/spreadsheetml/2006/main" xmlns:r="http://schemas.openxmlformats.org/officeDocument/2006/relationships">
  <dimension ref="A1:AB91"/>
  <sheetViews>
    <sheetView zoomScale="70" zoomScaleNormal="70" workbookViewId="0">
      <selection activeCell="AB14" sqref="AB14"/>
    </sheetView>
  </sheetViews>
  <sheetFormatPr defaultRowHeight="15"/>
  <cols>
    <col min="1" max="1" width="9.140625" style="557"/>
    <col min="2" max="4" width="10.7109375" style="557" customWidth="1"/>
    <col min="5" max="5" width="9.140625" style="557"/>
    <col min="6" max="7" width="10.7109375" style="557" customWidth="1"/>
    <col min="8" max="8" width="10.7109375" style="558" customWidth="1"/>
  </cols>
  <sheetData>
    <row r="1" spans="1:26">
      <c r="A1" s="803" t="s">
        <v>422</v>
      </c>
      <c r="B1" s="803"/>
      <c r="C1" s="803"/>
      <c r="D1" s="803"/>
      <c r="E1" s="803"/>
      <c r="F1" s="803"/>
      <c r="G1" s="803"/>
      <c r="H1" s="803"/>
      <c r="J1" s="803" t="s">
        <v>444</v>
      </c>
      <c r="K1" s="803"/>
      <c r="L1" s="803"/>
      <c r="M1" s="803"/>
      <c r="N1" s="803"/>
      <c r="O1" s="803"/>
      <c r="P1" s="803"/>
      <c r="Q1" s="803"/>
      <c r="S1" s="803" t="s">
        <v>446</v>
      </c>
      <c r="T1" s="803"/>
      <c r="U1" s="803"/>
      <c r="V1" s="803"/>
      <c r="W1" s="803"/>
      <c r="X1" s="803"/>
      <c r="Y1" s="803"/>
      <c r="Z1" s="803"/>
    </row>
    <row r="2" spans="1:26" ht="15.75" thickBot="1">
      <c r="A2" s="803"/>
      <c r="B2" s="803"/>
      <c r="C2" s="803"/>
      <c r="D2" s="803"/>
      <c r="E2" s="803"/>
      <c r="F2" s="803"/>
      <c r="G2" s="803"/>
      <c r="H2" s="803"/>
      <c r="J2" s="803"/>
      <c r="K2" s="803"/>
      <c r="L2" s="803"/>
      <c r="M2" s="803"/>
      <c r="N2" s="803"/>
      <c r="O2" s="803"/>
      <c r="P2" s="803"/>
      <c r="Q2" s="803"/>
      <c r="S2" s="803"/>
      <c r="T2" s="803"/>
      <c r="U2" s="803"/>
      <c r="V2" s="803"/>
      <c r="W2" s="803"/>
      <c r="X2" s="803"/>
      <c r="Y2" s="803"/>
      <c r="Z2" s="803"/>
    </row>
    <row r="3" spans="1:26">
      <c r="A3" s="804" t="s">
        <v>354</v>
      </c>
      <c r="B3" s="806" t="s">
        <v>423</v>
      </c>
      <c r="C3" s="806"/>
      <c r="D3" s="806"/>
      <c r="E3" s="808" t="s">
        <v>424</v>
      </c>
      <c r="F3" s="806" t="s">
        <v>425</v>
      </c>
      <c r="G3" s="806" t="s">
        <v>426</v>
      </c>
      <c r="H3" s="810" t="s">
        <v>427</v>
      </c>
      <c r="J3" s="804" t="s">
        <v>354</v>
      </c>
      <c r="K3" s="806" t="s">
        <v>423</v>
      </c>
      <c r="L3" s="806"/>
      <c r="M3" s="806"/>
      <c r="N3" s="808" t="s">
        <v>424</v>
      </c>
      <c r="O3" s="806" t="s">
        <v>425</v>
      </c>
      <c r="P3" s="806" t="s">
        <v>426</v>
      </c>
      <c r="Q3" s="810" t="s">
        <v>427</v>
      </c>
      <c r="S3" s="804" t="s">
        <v>354</v>
      </c>
      <c r="T3" s="806" t="s">
        <v>423</v>
      </c>
      <c r="U3" s="806"/>
      <c r="V3" s="806"/>
      <c r="W3" s="808" t="s">
        <v>424</v>
      </c>
      <c r="X3" s="806" t="s">
        <v>425</v>
      </c>
      <c r="Y3" s="806" t="s">
        <v>426</v>
      </c>
      <c r="Z3" s="810" t="s">
        <v>427</v>
      </c>
    </row>
    <row r="4" spans="1:26">
      <c r="A4" s="805"/>
      <c r="B4" s="807"/>
      <c r="C4" s="807"/>
      <c r="D4" s="807"/>
      <c r="E4" s="809"/>
      <c r="F4" s="807"/>
      <c r="G4" s="807"/>
      <c r="H4" s="811"/>
      <c r="J4" s="805"/>
      <c r="K4" s="807"/>
      <c r="L4" s="807"/>
      <c r="M4" s="807"/>
      <c r="N4" s="809"/>
      <c r="O4" s="807"/>
      <c r="P4" s="807"/>
      <c r="Q4" s="811"/>
      <c r="S4" s="805"/>
      <c r="T4" s="807"/>
      <c r="U4" s="807"/>
      <c r="V4" s="807"/>
      <c r="W4" s="809"/>
      <c r="X4" s="807"/>
      <c r="Y4" s="807"/>
      <c r="Z4" s="811"/>
    </row>
    <row r="5" spans="1:26">
      <c r="A5" s="541">
        <v>1</v>
      </c>
      <c r="B5" s="812" t="s">
        <v>180</v>
      </c>
      <c r="C5" s="813"/>
      <c r="D5" s="814"/>
      <c r="E5" s="542" t="s">
        <v>428</v>
      </c>
      <c r="F5" s="411">
        <f>SUM(O5,X5,)</f>
        <v>0.16499999999999998</v>
      </c>
      <c r="G5" s="411">
        <f>SUM(P5,Y5,)</f>
        <v>0.122</v>
      </c>
      <c r="H5" s="543">
        <f>F5*90</f>
        <v>14.849999999999998</v>
      </c>
      <c r="J5" s="541">
        <v>1</v>
      </c>
      <c r="K5" s="812" t="s">
        <v>180</v>
      </c>
      <c r="L5" s="813"/>
      <c r="M5" s="814"/>
      <c r="N5" s="542" t="s">
        <v>428</v>
      </c>
      <c r="O5" s="573">
        <v>0.14299999999999999</v>
      </c>
      <c r="P5" s="573">
        <v>0.1</v>
      </c>
      <c r="Q5" s="608">
        <f>O5*90</f>
        <v>12.87</v>
      </c>
      <c r="S5" s="541">
        <v>1</v>
      </c>
      <c r="T5" s="812" t="s">
        <v>180</v>
      </c>
      <c r="U5" s="813"/>
      <c r="V5" s="814"/>
      <c r="W5" s="542" t="s">
        <v>428</v>
      </c>
      <c r="X5" s="573">
        <v>2.1999999999999999E-2</v>
      </c>
      <c r="Y5" s="573">
        <v>2.1999999999999999E-2</v>
      </c>
      <c r="Z5" s="608">
        <f>X5*90</f>
        <v>1.98</v>
      </c>
    </row>
    <row r="6" spans="1:26" ht="15.75">
      <c r="A6" s="541">
        <v>2</v>
      </c>
      <c r="B6" s="812" t="s">
        <v>118</v>
      </c>
      <c r="C6" s="813"/>
      <c r="D6" s="814"/>
      <c r="E6" s="542" t="s">
        <v>428</v>
      </c>
      <c r="F6" s="411">
        <f>SUM(O6,)</f>
        <v>0.28599999999999998</v>
      </c>
      <c r="G6" s="411">
        <f>SUM(P6,)</f>
        <v>0.2</v>
      </c>
      <c r="H6" s="543">
        <f>F6*105</f>
        <v>30.029999999999998</v>
      </c>
      <c r="J6" s="541">
        <v>2</v>
      </c>
      <c r="K6" s="812" t="s">
        <v>118</v>
      </c>
      <c r="L6" s="813"/>
      <c r="M6" s="814"/>
      <c r="N6" s="542" t="s">
        <v>428</v>
      </c>
      <c r="O6" s="573">
        <v>0.28599999999999998</v>
      </c>
      <c r="P6" s="573">
        <v>0.2</v>
      </c>
      <c r="Q6" s="608">
        <f>O6*105</f>
        <v>30.029999999999998</v>
      </c>
      <c r="S6" s="544">
        <v>2</v>
      </c>
      <c r="T6" s="796" t="s">
        <v>75</v>
      </c>
      <c r="U6" s="797"/>
      <c r="V6" s="798"/>
      <c r="W6" s="545" t="s">
        <v>428</v>
      </c>
      <c r="X6" s="601">
        <v>0.51700000000000002</v>
      </c>
      <c r="Y6" s="601">
        <v>0.38</v>
      </c>
      <c r="Z6" s="602">
        <f>X6*535</f>
        <v>276.59500000000003</v>
      </c>
    </row>
    <row r="7" spans="1:26" ht="15.75">
      <c r="A7" s="541">
        <v>3</v>
      </c>
      <c r="B7" s="796" t="s">
        <v>75</v>
      </c>
      <c r="C7" s="797"/>
      <c r="D7" s="798"/>
      <c r="E7" s="545" t="s">
        <v>428</v>
      </c>
      <c r="F7" s="251">
        <f>SUM(X6)</f>
        <v>0.51700000000000002</v>
      </c>
      <c r="G7" s="251">
        <f>SUM(Y6)</f>
        <v>0.38</v>
      </c>
      <c r="H7" s="546">
        <f>F7*535</f>
        <v>276.59500000000003</v>
      </c>
      <c r="J7" s="541">
        <v>3</v>
      </c>
      <c r="K7" s="796" t="s">
        <v>155</v>
      </c>
      <c r="L7" s="797"/>
      <c r="M7" s="798"/>
      <c r="N7" s="545" t="s">
        <v>428</v>
      </c>
      <c r="O7" s="601">
        <v>0.05</v>
      </c>
      <c r="P7" s="601">
        <v>0.05</v>
      </c>
      <c r="Q7" s="602">
        <f>O7*68.6</f>
        <v>3.4299999999999997</v>
      </c>
      <c r="S7" s="544">
        <v>3</v>
      </c>
      <c r="T7" s="796" t="s">
        <v>429</v>
      </c>
      <c r="U7" s="797"/>
      <c r="V7" s="798"/>
      <c r="W7" s="545" t="s">
        <v>428</v>
      </c>
      <c r="X7" s="601">
        <v>7.0000000000000001E-3</v>
      </c>
      <c r="Y7" s="601">
        <v>4.0000000000000001E-3</v>
      </c>
      <c r="Z7" s="602">
        <f>X7*117.5</f>
        <v>0.82250000000000001</v>
      </c>
    </row>
    <row r="8" spans="1:26" ht="15.75">
      <c r="A8" s="541">
        <v>4</v>
      </c>
      <c r="B8" s="796" t="s">
        <v>429</v>
      </c>
      <c r="C8" s="797"/>
      <c r="D8" s="798"/>
      <c r="E8" s="545" t="s">
        <v>428</v>
      </c>
      <c r="F8" s="251">
        <f>SUM(X7,)</f>
        <v>7.0000000000000001E-3</v>
      </c>
      <c r="G8" s="251">
        <f>SUM(Y7,)</f>
        <v>4.0000000000000001E-3</v>
      </c>
      <c r="H8" s="546">
        <f>F8*117.5</f>
        <v>0.82250000000000001</v>
      </c>
      <c r="J8" s="541">
        <v>4</v>
      </c>
      <c r="K8" s="796" t="s">
        <v>52</v>
      </c>
      <c r="L8" s="797"/>
      <c r="M8" s="798"/>
      <c r="N8" s="545" t="s">
        <v>428</v>
      </c>
      <c r="O8" s="601">
        <v>0.33300000000000002</v>
      </c>
      <c r="P8" s="601">
        <v>0.3</v>
      </c>
      <c r="Q8" s="602">
        <f>O8*130</f>
        <v>43.29</v>
      </c>
      <c r="S8" s="541">
        <v>4</v>
      </c>
      <c r="T8" s="796" t="s">
        <v>77</v>
      </c>
      <c r="U8" s="797"/>
      <c r="V8" s="798"/>
      <c r="W8" s="545" t="s">
        <v>428</v>
      </c>
      <c r="X8" s="601">
        <v>3.2000000000000001E-2</v>
      </c>
      <c r="Y8" s="601">
        <v>3.2000000000000001E-2</v>
      </c>
      <c r="Z8" s="603">
        <f>X8*39.4</f>
        <v>1.2607999999999999</v>
      </c>
    </row>
    <row r="9" spans="1:26" ht="15.75">
      <c r="A9" s="541">
        <v>5</v>
      </c>
      <c r="B9" s="796" t="s">
        <v>77</v>
      </c>
      <c r="C9" s="797"/>
      <c r="D9" s="798"/>
      <c r="E9" s="545" t="s">
        <v>428</v>
      </c>
      <c r="F9" s="251">
        <f>SUM(X8)</f>
        <v>3.2000000000000001E-2</v>
      </c>
      <c r="G9" s="251">
        <f>SUM(Y8)</f>
        <v>3.2000000000000001E-2</v>
      </c>
      <c r="H9" s="547">
        <f>F9*39.4</f>
        <v>1.2607999999999999</v>
      </c>
      <c r="J9" s="541">
        <v>5</v>
      </c>
      <c r="K9" s="796" t="s">
        <v>103</v>
      </c>
      <c r="L9" s="797"/>
      <c r="M9" s="798"/>
      <c r="N9" s="545" t="s">
        <v>428</v>
      </c>
      <c r="O9" s="604">
        <v>6.0000000000000001E-3</v>
      </c>
      <c r="P9" s="601">
        <v>6.0000000000000001E-3</v>
      </c>
      <c r="Q9" s="603">
        <f>O9*157.5</f>
        <v>0.94500000000000006</v>
      </c>
      <c r="S9" s="544">
        <v>5</v>
      </c>
      <c r="T9" s="796" t="s">
        <v>155</v>
      </c>
      <c r="U9" s="797"/>
      <c r="V9" s="798"/>
      <c r="W9" s="545" t="s">
        <v>428</v>
      </c>
      <c r="X9" s="601">
        <v>6.9000000000000006E-2</v>
      </c>
      <c r="Y9" s="601">
        <v>6.9000000000000006E-2</v>
      </c>
      <c r="Z9" s="602">
        <f>X9*68.6</f>
        <v>4.7333999999999996</v>
      </c>
    </row>
    <row r="10" spans="1:26" ht="15.75">
      <c r="A10" s="541">
        <v>6</v>
      </c>
      <c r="B10" s="796" t="s">
        <v>155</v>
      </c>
      <c r="C10" s="797"/>
      <c r="D10" s="798"/>
      <c r="E10" s="545" t="s">
        <v>428</v>
      </c>
      <c r="F10" s="251">
        <f>SUM(O7,X9,)</f>
        <v>0.11900000000000001</v>
      </c>
      <c r="G10" s="251">
        <f>SUM(P7,Y9,)</f>
        <v>0.11900000000000001</v>
      </c>
      <c r="H10" s="546">
        <f>F10*68.6</f>
        <v>8.1633999999999993</v>
      </c>
      <c r="J10" s="541">
        <v>6</v>
      </c>
      <c r="K10" s="796" t="s">
        <v>430</v>
      </c>
      <c r="L10" s="797"/>
      <c r="M10" s="798"/>
      <c r="N10" s="545" t="s">
        <v>428</v>
      </c>
      <c r="O10" s="601">
        <v>8.9999999999999993E-3</v>
      </c>
      <c r="P10" s="601">
        <v>8.9999999999999993E-3</v>
      </c>
      <c r="Q10" s="603">
        <f>O10*474.4</f>
        <v>4.2695999999999996</v>
      </c>
      <c r="S10" s="544">
        <v>6</v>
      </c>
      <c r="T10" s="795" t="s">
        <v>121</v>
      </c>
      <c r="U10" s="795"/>
      <c r="V10" s="795"/>
      <c r="W10" s="545" t="s">
        <v>428</v>
      </c>
      <c r="X10" s="601">
        <v>0.45400000000000001</v>
      </c>
      <c r="Y10" s="601">
        <v>0.36</v>
      </c>
      <c r="Z10" s="603">
        <f>X10*58</f>
        <v>26.332000000000001</v>
      </c>
    </row>
    <row r="11" spans="1:26" ht="15.75">
      <c r="A11" s="541">
        <v>7</v>
      </c>
      <c r="B11" s="796" t="s">
        <v>52</v>
      </c>
      <c r="C11" s="797"/>
      <c r="D11" s="798"/>
      <c r="E11" s="545" t="s">
        <v>428</v>
      </c>
      <c r="F11" s="251">
        <f t="shared" ref="F11:G13" si="0">SUM(O8,)</f>
        <v>0.33300000000000002</v>
      </c>
      <c r="G11" s="251">
        <f t="shared" si="0"/>
        <v>0.3</v>
      </c>
      <c r="H11" s="546">
        <f>F11*130</f>
        <v>43.29</v>
      </c>
      <c r="J11" s="541">
        <v>7</v>
      </c>
      <c r="K11" s="796" t="s">
        <v>172</v>
      </c>
      <c r="L11" s="797"/>
      <c r="M11" s="798"/>
      <c r="N11" s="545" t="s">
        <v>428</v>
      </c>
      <c r="O11" s="601">
        <v>0.01</v>
      </c>
      <c r="P11" s="601">
        <v>0.01</v>
      </c>
      <c r="Q11" s="603">
        <f>O11*373</f>
        <v>3.73</v>
      </c>
      <c r="S11" s="541">
        <v>7</v>
      </c>
      <c r="T11" s="795" t="s">
        <v>67</v>
      </c>
      <c r="U11" s="795"/>
      <c r="V11" s="795"/>
      <c r="W11" s="545" t="s">
        <v>428</v>
      </c>
      <c r="X11" s="601">
        <v>1.133</v>
      </c>
      <c r="Y11" s="601">
        <v>0.80900000000000005</v>
      </c>
      <c r="Z11" s="603">
        <f>X11*21.5</f>
        <v>24.359500000000001</v>
      </c>
    </row>
    <row r="12" spans="1:26" ht="15.75">
      <c r="A12" s="541">
        <v>8</v>
      </c>
      <c r="B12" s="796" t="s">
        <v>103</v>
      </c>
      <c r="C12" s="797"/>
      <c r="D12" s="798"/>
      <c r="E12" s="545" t="s">
        <v>428</v>
      </c>
      <c r="F12" s="548">
        <f t="shared" si="0"/>
        <v>6.0000000000000001E-3</v>
      </c>
      <c r="G12" s="548">
        <f t="shared" si="0"/>
        <v>6.0000000000000001E-3</v>
      </c>
      <c r="H12" s="547">
        <f>F12*157.5</f>
        <v>0.94500000000000006</v>
      </c>
      <c r="J12" s="541">
        <v>8</v>
      </c>
      <c r="K12" s="796" t="s">
        <v>104</v>
      </c>
      <c r="L12" s="797"/>
      <c r="M12" s="798"/>
      <c r="N12" s="545" t="s">
        <v>428</v>
      </c>
      <c r="O12" s="601">
        <v>1.2999999999999999E-2</v>
      </c>
      <c r="P12" s="601">
        <v>1.2999999999999999E-2</v>
      </c>
      <c r="Q12" s="603">
        <f>O12*39.8</f>
        <v>0.51739999999999997</v>
      </c>
      <c r="S12" s="544">
        <v>8</v>
      </c>
      <c r="T12" s="795" t="s">
        <v>241</v>
      </c>
      <c r="U12" s="795"/>
      <c r="V12" s="795"/>
      <c r="W12" s="545" t="s">
        <v>428</v>
      </c>
      <c r="X12" s="601">
        <v>0.04</v>
      </c>
      <c r="Y12" s="601">
        <v>0.04</v>
      </c>
      <c r="Z12" s="603">
        <f>X12*213</f>
        <v>8.52</v>
      </c>
    </row>
    <row r="13" spans="1:26" ht="15.75">
      <c r="A13" s="541">
        <v>9</v>
      </c>
      <c r="B13" s="796" t="s">
        <v>430</v>
      </c>
      <c r="C13" s="797"/>
      <c r="D13" s="798"/>
      <c r="E13" s="545" t="s">
        <v>428</v>
      </c>
      <c r="F13" s="251">
        <f t="shared" si="0"/>
        <v>8.9999999999999993E-3</v>
      </c>
      <c r="G13" s="251">
        <f t="shared" si="0"/>
        <v>8.9999999999999993E-3</v>
      </c>
      <c r="H13" s="547">
        <f>F13*474.4</f>
        <v>4.2695999999999996</v>
      </c>
      <c r="J13" s="541">
        <v>9</v>
      </c>
      <c r="K13" s="795" t="s">
        <v>294</v>
      </c>
      <c r="L13" s="795"/>
      <c r="M13" s="795"/>
      <c r="N13" s="545" t="s">
        <v>428</v>
      </c>
      <c r="O13" s="601">
        <v>9.1999999999999998E-2</v>
      </c>
      <c r="P13" s="601">
        <v>9.1999999999999998E-2</v>
      </c>
      <c r="Q13" s="603">
        <f>O13*43.2</f>
        <v>3.9744000000000002</v>
      </c>
      <c r="S13" s="544">
        <v>9</v>
      </c>
      <c r="T13" s="796" t="s">
        <v>313</v>
      </c>
      <c r="U13" s="797"/>
      <c r="V13" s="798"/>
      <c r="W13" s="545" t="s">
        <v>428</v>
      </c>
      <c r="X13" s="601">
        <v>6.0000000000000001E-3</v>
      </c>
      <c r="Y13" s="601">
        <v>6.0000000000000001E-3</v>
      </c>
      <c r="Z13" s="603">
        <f>X13*30</f>
        <v>0.18</v>
      </c>
    </row>
    <row r="14" spans="1:26" ht="15.75">
      <c r="A14" s="541">
        <v>10</v>
      </c>
      <c r="B14" s="795" t="s">
        <v>121</v>
      </c>
      <c r="C14" s="795"/>
      <c r="D14" s="795"/>
      <c r="E14" s="545" t="s">
        <v>428</v>
      </c>
      <c r="F14" s="251">
        <f t="shared" ref="F14:G16" si="1">SUM(X10,)</f>
        <v>0.45400000000000001</v>
      </c>
      <c r="G14" s="251">
        <f t="shared" si="1"/>
        <v>0.36</v>
      </c>
      <c r="H14" s="547">
        <f>F14*58</f>
        <v>26.332000000000001</v>
      </c>
      <c r="J14" s="541">
        <v>10</v>
      </c>
      <c r="K14" s="795" t="s">
        <v>85</v>
      </c>
      <c r="L14" s="795"/>
      <c r="M14" s="795"/>
      <c r="N14" s="545" t="s">
        <v>431</v>
      </c>
      <c r="O14" s="601">
        <v>0.01</v>
      </c>
      <c r="P14" s="601">
        <v>0.01</v>
      </c>
      <c r="Q14" s="602">
        <f>O14*114</f>
        <v>1.1400000000000001</v>
      </c>
      <c r="S14" s="541">
        <v>10</v>
      </c>
      <c r="T14" s="795" t="s">
        <v>87</v>
      </c>
      <c r="U14" s="795"/>
      <c r="V14" s="795"/>
      <c r="W14" s="545" t="s">
        <v>428</v>
      </c>
      <c r="X14" s="601">
        <v>0.35499999999999998</v>
      </c>
      <c r="Y14" s="601">
        <v>0.27300000000000002</v>
      </c>
      <c r="Z14" s="603">
        <f>X14*281</f>
        <v>99.754999999999995</v>
      </c>
    </row>
    <row r="15" spans="1:26" ht="15.75">
      <c r="A15" s="541">
        <v>11</v>
      </c>
      <c r="B15" s="795" t="s">
        <v>67</v>
      </c>
      <c r="C15" s="795"/>
      <c r="D15" s="795"/>
      <c r="E15" s="545" t="s">
        <v>428</v>
      </c>
      <c r="F15" s="251">
        <f t="shared" si="1"/>
        <v>1.133</v>
      </c>
      <c r="G15" s="251">
        <f t="shared" si="1"/>
        <v>0.80900000000000005</v>
      </c>
      <c r="H15" s="547">
        <f>F15*21.5</f>
        <v>24.359500000000001</v>
      </c>
      <c r="J15" s="541">
        <v>11</v>
      </c>
      <c r="K15" s="795" t="s">
        <v>25</v>
      </c>
      <c r="L15" s="795"/>
      <c r="M15" s="795"/>
      <c r="N15" s="545" t="s">
        <v>428</v>
      </c>
      <c r="O15" s="601">
        <v>0.11700000000000001</v>
      </c>
      <c r="P15" s="601">
        <v>0.11700000000000001</v>
      </c>
      <c r="Q15" s="602">
        <f>O15*792</f>
        <v>92.664000000000001</v>
      </c>
      <c r="S15" s="544">
        <v>11</v>
      </c>
      <c r="T15" s="795" t="s">
        <v>69</v>
      </c>
      <c r="U15" s="795"/>
      <c r="V15" s="795"/>
      <c r="W15" s="545" t="s">
        <v>428</v>
      </c>
      <c r="X15" s="601">
        <v>0.19400000000000001</v>
      </c>
      <c r="Y15" s="601">
        <v>0.159</v>
      </c>
      <c r="Z15" s="602">
        <f>X15*52</f>
        <v>10.088000000000001</v>
      </c>
    </row>
    <row r="16" spans="1:26" ht="15.75">
      <c r="A16" s="541">
        <v>12</v>
      </c>
      <c r="B16" s="795" t="s">
        <v>241</v>
      </c>
      <c r="C16" s="795"/>
      <c r="D16" s="795"/>
      <c r="E16" s="545" t="s">
        <v>428</v>
      </c>
      <c r="F16" s="251">
        <f t="shared" si="1"/>
        <v>0.04</v>
      </c>
      <c r="G16" s="251">
        <f t="shared" si="1"/>
        <v>0.04</v>
      </c>
      <c r="H16" s="547">
        <f>F16*213</f>
        <v>8.52</v>
      </c>
      <c r="J16" s="541">
        <v>12</v>
      </c>
      <c r="K16" s="795" t="s">
        <v>27</v>
      </c>
      <c r="L16" s="795"/>
      <c r="M16" s="795"/>
      <c r="N16" s="545" t="s">
        <v>431</v>
      </c>
      <c r="O16" s="601">
        <v>1.5329999999999999</v>
      </c>
      <c r="P16" s="601">
        <v>1.5329999999999999</v>
      </c>
      <c r="Q16" s="603">
        <f>O16*69</f>
        <v>105.777</v>
      </c>
      <c r="S16" s="544">
        <v>12</v>
      </c>
      <c r="T16" s="795" t="s">
        <v>294</v>
      </c>
      <c r="U16" s="795"/>
      <c r="V16" s="795"/>
      <c r="W16" s="545" t="s">
        <v>428</v>
      </c>
      <c r="X16" s="601">
        <v>0.121</v>
      </c>
      <c r="Y16" s="601">
        <v>0.121</v>
      </c>
      <c r="Z16" s="603">
        <f>X16*43.2</f>
        <v>5.2271999999999998</v>
      </c>
    </row>
    <row r="17" spans="1:28" ht="15.75">
      <c r="A17" s="541">
        <v>13</v>
      </c>
      <c r="B17" s="796" t="s">
        <v>172</v>
      </c>
      <c r="C17" s="797"/>
      <c r="D17" s="798"/>
      <c r="E17" s="545" t="s">
        <v>428</v>
      </c>
      <c r="F17" s="251">
        <f>SUM(O11,)</f>
        <v>0.01</v>
      </c>
      <c r="G17" s="251">
        <f>SUM(P11,)</f>
        <v>0.01</v>
      </c>
      <c r="H17" s="547">
        <f>F17*373</f>
        <v>3.73</v>
      </c>
      <c r="J17" s="541">
        <v>13</v>
      </c>
      <c r="K17" s="815" t="s">
        <v>111</v>
      </c>
      <c r="L17" s="816"/>
      <c r="M17" s="817"/>
      <c r="N17" s="545" t="s">
        <v>428</v>
      </c>
      <c r="O17" s="604">
        <v>1.4999999999999999E-2</v>
      </c>
      <c r="P17" s="601">
        <v>1.4999999999999999E-2</v>
      </c>
      <c r="Q17" s="603">
        <f>O17*253</f>
        <v>3.7949999999999999</v>
      </c>
      <c r="S17" s="541">
        <v>13</v>
      </c>
      <c r="T17" s="795" t="s">
        <v>85</v>
      </c>
      <c r="U17" s="795"/>
      <c r="V17" s="795"/>
      <c r="W17" s="545" t="s">
        <v>431</v>
      </c>
      <c r="X17" s="601">
        <v>3.7999999999999999E-2</v>
      </c>
      <c r="Y17" s="601">
        <v>3.7999999999999999E-2</v>
      </c>
      <c r="Z17" s="602">
        <f>X17*114</f>
        <v>4.3319999999999999</v>
      </c>
    </row>
    <row r="18" spans="1:28" ht="15.75">
      <c r="A18" s="541">
        <v>14</v>
      </c>
      <c r="B18" s="796" t="s">
        <v>104</v>
      </c>
      <c r="C18" s="797"/>
      <c r="D18" s="798"/>
      <c r="E18" s="545" t="s">
        <v>428</v>
      </c>
      <c r="F18" s="251">
        <v>0.01</v>
      </c>
      <c r="G18" s="251">
        <v>0.01</v>
      </c>
      <c r="H18" s="547">
        <f>F18*39.8</f>
        <v>0.39799999999999996</v>
      </c>
      <c r="J18" s="541">
        <v>14</v>
      </c>
      <c r="K18" s="795" t="s">
        <v>71</v>
      </c>
      <c r="L18" s="795"/>
      <c r="M18" s="795"/>
      <c r="N18" s="545" t="s">
        <v>428</v>
      </c>
      <c r="O18" s="601">
        <v>0.04</v>
      </c>
      <c r="P18" s="601">
        <v>3.2000000000000001E-2</v>
      </c>
      <c r="Q18" s="603">
        <f>O18*50</f>
        <v>2</v>
      </c>
      <c r="S18" s="544">
        <v>14</v>
      </c>
      <c r="T18" s="795" t="s">
        <v>25</v>
      </c>
      <c r="U18" s="795"/>
      <c r="V18" s="795"/>
      <c r="W18" s="545" t="s">
        <v>428</v>
      </c>
      <c r="X18" s="601">
        <v>6.5000000000000002E-2</v>
      </c>
      <c r="Y18" s="601">
        <v>6.5000000000000002E-2</v>
      </c>
      <c r="Z18" s="602">
        <f>X18*792</f>
        <v>51.480000000000004</v>
      </c>
    </row>
    <row r="19" spans="1:28" ht="15.75">
      <c r="A19" s="541">
        <v>15</v>
      </c>
      <c r="B19" s="796" t="s">
        <v>313</v>
      </c>
      <c r="C19" s="797"/>
      <c r="D19" s="798"/>
      <c r="E19" s="545" t="s">
        <v>428</v>
      </c>
      <c r="F19" s="251">
        <f>SUM(X13,)</f>
        <v>6.0000000000000001E-3</v>
      </c>
      <c r="G19" s="251">
        <f>SUM(Y13,)</f>
        <v>6.0000000000000001E-3</v>
      </c>
      <c r="H19" s="547">
        <f>F19*30</f>
        <v>0.18</v>
      </c>
      <c r="J19" s="541">
        <v>15</v>
      </c>
      <c r="K19" s="795" t="s">
        <v>83</v>
      </c>
      <c r="L19" s="795"/>
      <c r="M19" s="795"/>
      <c r="N19" s="545" t="s">
        <v>428</v>
      </c>
      <c r="O19" s="601">
        <v>2.4E-2</v>
      </c>
      <c r="P19" s="601">
        <v>2.4E-2</v>
      </c>
      <c r="Q19" s="602">
        <f>O19*28.6</f>
        <v>0.68640000000000001</v>
      </c>
      <c r="S19" s="544">
        <v>15</v>
      </c>
      <c r="T19" s="795" t="s">
        <v>27</v>
      </c>
      <c r="U19" s="795"/>
      <c r="V19" s="795"/>
      <c r="W19" s="545" t="s">
        <v>431</v>
      </c>
      <c r="X19" s="601">
        <v>0.13300000000000001</v>
      </c>
      <c r="Y19" s="601">
        <v>0.13300000000000001</v>
      </c>
      <c r="Z19" s="603">
        <f>X19*69</f>
        <v>9.1769999999999996</v>
      </c>
    </row>
    <row r="20" spans="1:28" ht="15.75">
      <c r="A20" s="541">
        <v>16</v>
      </c>
      <c r="B20" s="795" t="s">
        <v>87</v>
      </c>
      <c r="C20" s="795"/>
      <c r="D20" s="795"/>
      <c r="E20" s="545" t="s">
        <v>428</v>
      </c>
      <c r="F20" s="251">
        <f>SUM(X14,)</f>
        <v>0.35499999999999998</v>
      </c>
      <c r="G20" s="251">
        <f>SUM(Y14,)</f>
        <v>0.27300000000000002</v>
      </c>
      <c r="H20" s="547">
        <f>F20*281</f>
        <v>99.754999999999995</v>
      </c>
      <c r="J20" s="541">
        <v>16</v>
      </c>
      <c r="K20" s="795" t="s">
        <v>69</v>
      </c>
      <c r="L20" s="795"/>
      <c r="M20" s="795"/>
      <c r="N20" s="545" t="s">
        <v>428</v>
      </c>
      <c r="O20" s="601">
        <v>1.2E-2</v>
      </c>
      <c r="P20" s="601">
        <v>0.01</v>
      </c>
      <c r="Q20" s="602">
        <f>O20*52</f>
        <v>0.624</v>
      </c>
      <c r="S20" s="541">
        <v>16</v>
      </c>
      <c r="T20" s="795" t="s">
        <v>71</v>
      </c>
      <c r="U20" s="795"/>
      <c r="V20" s="795"/>
      <c r="W20" s="545" t="s">
        <v>428</v>
      </c>
      <c r="X20" s="601">
        <v>0.34799999999999998</v>
      </c>
      <c r="Y20" s="601">
        <v>0.27800000000000002</v>
      </c>
      <c r="Z20" s="603">
        <f>X20*50</f>
        <v>17.399999999999999</v>
      </c>
    </row>
    <row r="21" spans="1:28" ht="15.75">
      <c r="A21" s="541">
        <v>17</v>
      </c>
      <c r="B21" s="795" t="s">
        <v>69</v>
      </c>
      <c r="C21" s="795"/>
      <c r="D21" s="795"/>
      <c r="E21" s="545" t="s">
        <v>428</v>
      </c>
      <c r="F21" s="251">
        <f>SUM(O20,X15,)</f>
        <v>0.20600000000000002</v>
      </c>
      <c r="G21" s="251">
        <f>SUM(P20,Y15,)</f>
        <v>0.16900000000000001</v>
      </c>
      <c r="H21" s="546">
        <f>F21*52</f>
        <v>10.712000000000002</v>
      </c>
      <c r="J21" s="541">
        <v>17</v>
      </c>
      <c r="K21" s="796" t="s">
        <v>432</v>
      </c>
      <c r="L21" s="797"/>
      <c r="M21" s="798"/>
      <c r="N21" s="545" t="s">
        <v>428</v>
      </c>
      <c r="O21" s="601">
        <v>0.02</v>
      </c>
      <c r="P21" s="601">
        <v>0.02</v>
      </c>
      <c r="Q21" s="602">
        <f>O21*105</f>
        <v>2.1</v>
      </c>
      <c r="S21" s="544">
        <v>17</v>
      </c>
      <c r="T21" s="795" t="s">
        <v>83</v>
      </c>
      <c r="U21" s="795"/>
      <c r="V21" s="795"/>
      <c r="W21" s="545" t="s">
        <v>428</v>
      </c>
      <c r="X21" s="601">
        <v>1.7000000000000001E-2</v>
      </c>
      <c r="Y21" s="601">
        <v>1.7000000000000001E-2</v>
      </c>
      <c r="Z21" s="602">
        <f>X21*23.6</f>
        <v>0.40120000000000006</v>
      </c>
    </row>
    <row r="22" spans="1:28" ht="15.75">
      <c r="A22" s="541">
        <v>18</v>
      </c>
      <c r="B22" s="795" t="s">
        <v>294</v>
      </c>
      <c r="C22" s="795"/>
      <c r="D22" s="795"/>
      <c r="E22" s="545" t="s">
        <v>428</v>
      </c>
      <c r="F22" s="251">
        <f t="shared" ref="F22:G25" si="2">SUM(O13,X16,)</f>
        <v>0.21299999999999999</v>
      </c>
      <c r="G22" s="251">
        <f t="shared" si="2"/>
        <v>0.21299999999999999</v>
      </c>
      <c r="H22" s="547">
        <f>F22*43.2</f>
        <v>9.2016000000000009</v>
      </c>
      <c r="J22" s="541">
        <v>18</v>
      </c>
      <c r="K22" s="796" t="s">
        <v>435</v>
      </c>
      <c r="L22" s="797"/>
      <c r="M22" s="798"/>
      <c r="N22" s="545" t="s">
        <v>428</v>
      </c>
      <c r="O22" s="601">
        <v>5.6000000000000001E-2</v>
      </c>
      <c r="P22" s="601">
        <v>4.8000000000000001E-2</v>
      </c>
      <c r="Q22" s="603">
        <f>O22*85</f>
        <v>4.76</v>
      </c>
      <c r="S22" s="544">
        <v>18</v>
      </c>
      <c r="T22" s="796" t="s">
        <v>433</v>
      </c>
      <c r="U22" s="797"/>
      <c r="V22" s="798"/>
      <c r="W22" s="545" t="s">
        <v>428</v>
      </c>
      <c r="X22" s="601">
        <v>8.2000000000000003E-2</v>
      </c>
      <c r="Y22" s="601">
        <v>0.08</v>
      </c>
      <c r="Z22" s="602">
        <f>X22*85</f>
        <v>6.9700000000000006</v>
      </c>
    </row>
    <row r="23" spans="1:28" ht="15.75">
      <c r="A23" s="541">
        <v>19</v>
      </c>
      <c r="B23" s="795" t="s">
        <v>85</v>
      </c>
      <c r="C23" s="795"/>
      <c r="D23" s="795"/>
      <c r="E23" s="545" t="s">
        <v>431</v>
      </c>
      <c r="F23" s="251">
        <f t="shared" si="2"/>
        <v>4.8000000000000001E-2</v>
      </c>
      <c r="G23" s="251">
        <f t="shared" si="2"/>
        <v>4.8000000000000001E-2</v>
      </c>
      <c r="H23" s="546">
        <f>F23*114</f>
        <v>5.4720000000000004</v>
      </c>
      <c r="J23" s="541">
        <v>19</v>
      </c>
      <c r="K23" s="796" t="s">
        <v>36</v>
      </c>
      <c r="L23" s="797"/>
      <c r="M23" s="798"/>
      <c r="N23" s="545" t="s">
        <v>428</v>
      </c>
      <c r="O23" s="601">
        <v>0.01</v>
      </c>
      <c r="P23" s="601">
        <v>0.01</v>
      </c>
      <c r="Q23" s="603">
        <f>O23*45.7</f>
        <v>0.45700000000000002</v>
      </c>
      <c r="S23" s="541">
        <v>19</v>
      </c>
      <c r="T23" s="795" t="s">
        <v>434</v>
      </c>
      <c r="U23" s="795"/>
      <c r="V23" s="795"/>
      <c r="W23" s="545" t="s">
        <v>428</v>
      </c>
      <c r="X23" s="601">
        <v>0.11700000000000001</v>
      </c>
      <c r="Y23" s="601">
        <v>0.106</v>
      </c>
      <c r="Z23" s="603">
        <f>X23*131.2</f>
        <v>15.350399999999999</v>
      </c>
    </row>
    <row r="24" spans="1:28" ht="15.75">
      <c r="A24" s="541">
        <v>20</v>
      </c>
      <c r="B24" s="795" t="s">
        <v>25</v>
      </c>
      <c r="C24" s="795"/>
      <c r="D24" s="795"/>
      <c r="E24" s="545" t="s">
        <v>428</v>
      </c>
      <c r="F24" s="251">
        <f t="shared" si="2"/>
        <v>0.182</v>
      </c>
      <c r="G24" s="251">
        <f t="shared" si="2"/>
        <v>0.182</v>
      </c>
      <c r="H24" s="546">
        <f>F24*792</f>
        <v>144.14400000000001</v>
      </c>
      <c r="J24" s="541">
        <v>20</v>
      </c>
      <c r="K24" s="795" t="s">
        <v>34</v>
      </c>
      <c r="L24" s="795"/>
      <c r="M24" s="795"/>
      <c r="N24" s="545" t="s">
        <v>428</v>
      </c>
      <c r="O24" s="601">
        <v>0.03</v>
      </c>
      <c r="P24" s="601">
        <v>0.03</v>
      </c>
      <c r="Q24" s="603">
        <f>O24*92.7</f>
        <v>2.7810000000000001</v>
      </c>
      <c r="S24" s="544">
        <v>20</v>
      </c>
      <c r="T24" s="796" t="s">
        <v>435</v>
      </c>
      <c r="U24" s="797"/>
      <c r="V24" s="798"/>
      <c r="W24" s="545" t="s">
        <v>428</v>
      </c>
      <c r="X24" s="601">
        <v>3.5999999999999997E-2</v>
      </c>
      <c r="Y24" s="601">
        <v>0.03</v>
      </c>
      <c r="Z24" s="603">
        <f>X24*85</f>
        <v>3.0599999999999996</v>
      </c>
      <c r="AB24" s="740"/>
    </row>
    <row r="25" spans="1:28" ht="15.75">
      <c r="A25" s="541">
        <v>21</v>
      </c>
      <c r="B25" s="795" t="s">
        <v>27</v>
      </c>
      <c r="C25" s="795"/>
      <c r="D25" s="795"/>
      <c r="E25" s="545" t="s">
        <v>431</v>
      </c>
      <c r="F25" s="251">
        <f t="shared" si="2"/>
        <v>1.6659999999999999</v>
      </c>
      <c r="G25" s="251">
        <f t="shared" si="2"/>
        <v>1.6659999999999999</v>
      </c>
      <c r="H25" s="547">
        <f>F25*69</f>
        <v>114.95399999999999</v>
      </c>
      <c r="J25" s="541">
        <v>21</v>
      </c>
      <c r="K25" s="795" t="s">
        <v>33</v>
      </c>
      <c r="L25" s="795"/>
      <c r="M25" s="795"/>
      <c r="N25" s="545" t="s">
        <v>428</v>
      </c>
      <c r="O25" s="601">
        <v>0.16800000000000001</v>
      </c>
      <c r="P25" s="601">
        <v>0.16800000000000001</v>
      </c>
      <c r="Q25" s="602">
        <f>O25*83</f>
        <v>13.944000000000001</v>
      </c>
      <c r="S25" s="544">
        <v>21</v>
      </c>
      <c r="T25" s="795" t="s">
        <v>96</v>
      </c>
      <c r="U25" s="795"/>
      <c r="V25" s="795"/>
      <c r="W25" s="545" t="s">
        <v>428</v>
      </c>
      <c r="X25" s="601">
        <v>0.3</v>
      </c>
      <c r="Y25" s="601">
        <v>0.3</v>
      </c>
      <c r="Z25" s="603">
        <f>X25*48.4</f>
        <v>14.52</v>
      </c>
    </row>
    <row r="26" spans="1:28" ht="15.75">
      <c r="A26" s="541">
        <v>22</v>
      </c>
      <c r="B26" s="815" t="s">
        <v>111</v>
      </c>
      <c r="C26" s="816"/>
      <c r="D26" s="817"/>
      <c r="E26" s="545" t="s">
        <v>428</v>
      </c>
      <c r="F26" s="548">
        <f>SUM(O17,)</f>
        <v>1.4999999999999999E-2</v>
      </c>
      <c r="G26" s="548">
        <f>SUM(P17,)</f>
        <v>1.4999999999999999E-2</v>
      </c>
      <c r="H26" s="547">
        <f>F26*253</f>
        <v>3.7949999999999999</v>
      </c>
      <c r="J26" s="541">
        <v>22</v>
      </c>
      <c r="K26" s="795" t="s">
        <v>59</v>
      </c>
      <c r="L26" s="795"/>
      <c r="M26" s="795"/>
      <c r="N26" s="545" t="s">
        <v>428</v>
      </c>
      <c r="O26" s="601">
        <v>6.2E-2</v>
      </c>
      <c r="P26" s="601">
        <v>0.05</v>
      </c>
      <c r="Q26" s="603">
        <f>O26*29</f>
        <v>1.798</v>
      </c>
      <c r="S26" s="541">
        <v>22</v>
      </c>
      <c r="T26" s="795" t="s">
        <v>34</v>
      </c>
      <c r="U26" s="795"/>
      <c r="V26" s="795"/>
      <c r="W26" s="545" t="s">
        <v>428</v>
      </c>
      <c r="X26" s="601">
        <v>0.16200000000000001</v>
      </c>
      <c r="Y26" s="601">
        <v>0.16200000000000001</v>
      </c>
      <c r="Z26" s="603">
        <f>X26*92.7</f>
        <v>15.0174</v>
      </c>
    </row>
    <row r="27" spans="1:28" ht="15.75">
      <c r="A27" s="541">
        <v>23</v>
      </c>
      <c r="B27" s="795" t="s">
        <v>71</v>
      </c>
      <c r="C27" s="795"/>
      <c r="D27" s="795"/>
      <c r="E27" s="545" t="s">
        <v>428</v>
      </c>
      <c r="F27" s="251">
        <f>SUM(O18,X20,)</f>
        <v>0.38799999999999996</v>
      </c>
      <c r="G27" s="251">
        <f>SUM(P18,Y20,)</f>
        <v>0.31000000000000005</v>
      </c>
      <c r="H27" s="547">
        <f>F27*50</f>
        <v>19.399999999999999</v>
      </c>
      <c r="J27" s="541">
        <v>23</v>
      </c>
      <c r="K27" s="795" t="s">
        <v>134</v>
      </c>
      <c r="L27" s="795"/>
      <c r="M27" s="795"/>
      <c r="N27" s="545" t="s">
        <v>428</v>
      </c>
      <c r="O27" s="601">
        <v>1.7000000000000001E-2</v>
      </c>
      <c r="P27" s="601">
        <v>1.7000000000000001E-2</v>
      </c>
      <c r="Q27" s="602">
        <f>O27*256</f>
        <v>4.3520000000000003</v>
      </c>
      <c r="S27" s="544">
        <v>23</v>
      </c>
      <c r="T27" s="795" t="s">
        <v>33</v>
      </c>
      <c r="U27" s="795"/>
      <c r="V27" s="795"/>
      <c r="W27" s="545" t="s">
        <v>428</v>
      </c>
      <c r="X27" s="601">
        <v>8.7999999999999995E-2</v>
      </c>
      <c r="Y27" s="601">
        <v>8.7999999999999995E-2</v>
      </c>
      <c r="Z27" s="602">
        <f>X27*83</f>
        <v>7.3039999999999994</v>
      </c>
    </row>
    <row r="28" spans="1:28" ht="15.75">
      <c r="A28" s="541">
        <v>24</v>
      </c>
      <c r="B28" s="795" t="s">
        <v>83</v>
      </c>
      <c r="C28" s="795"/>
      <c r="D28" s="795"/>
      <c r="E28" s="545" t="s">
        <v>428</v>
      </c>
      <c r="F28" s="251">
        <f>SUM(O19,X21,)</f>
        <v>4.1000000000000002E-2</v>
      </c>
      <c r="G28" s="251">
        <f>SUM(P19,Y21,)</f>
        <v>4.1000000000000002E-2</v>
      </c>
      <c r="H28" s="546">
        <f>F28*28.6</f>
        <v>1.1726000000000001</v>
      </c>
      <c r="J28" s="541">
        <v>24</v>
      </c>
      <c r="K28" s="795" t="s">
        <v>31</v>
      </c>
      <c r="L28" s="795"/>
      <c r="M28" s="795"/>
      <c r="N28" s="545" t="s">
        <v>428</v>
      </c>
      <c r="O28" s="601">
        <v>4.0000000000000001E-3</v>
      </c>
      <c r="P28" s="601">
        <v>4.0000000000000001E-3</v>
      </c>
      <c r="Q28" s="602">
        <f>O28*13.5</f>
        <v>5.3999999999999999E-2</v>
      </c>
      <c r="S28" s="544">
        <v>24</v>
      </c>
      <c r="T28" s="795" t="s">
        <v>59</v>
      </c>
      <c r="U28" s="795"/>
      <c r="V28" s="795"/>
      <c r="W28" s="545" t="s">
        <v>428</v>
      </c>
      <c r="X28" s="601">
        <v>0.13700000000000001</v>
      </c>
      <c r="Y28" s="601">
        <v>0.108</v>
      </c>
      <c r="Z28" s="603">
        <f>X28*29</f>
        <v>3.9730000000000003</v>
      </c>
    </row>
    <row r="29" spans="1:28" ht="15.75">
      <c r="A29" s="541">
        <v>25</v>
      </c>
      <c r="B29" s="796" t="s">
        <v>432</v>
      </c>
      <c r="C29" s="797"/>
      <c r="D29" s="798"/>
      <c r="E29" s="545" t="s">
        <v>428</v>
      </c>
      <c r="F29" s="251">
        <f>SUM(O21,)</f>
        <v>0.02</v>
      </c>
      <c r="G29" s="251">
        <f>SUM(P21,)</f>
        <v>0.02</v>
      </c>
      <c r="H29" s="546">
        <f>F29*105</f>
        <v>2.1</v>
      </c>
      <c r="J29" s="541">
        <v>25</v>
      </c>
      <c r="K29" s="796" t="s">
        <v>438</v>
      </c>
      <c r="L29" s="797"/>
      <c r="M29" s="798"/>
      <c r="N29" s="545" t="s">
        <v>428</v>
      </c>
      <c r="O29" s="601">
        <v>8.3000000000000004E-2</v>
      </c>
      <c r="P29" s="601">
        <v>7.5999999999999998E-2</v>
      </c>
      <c r="Q29" s="603">
        <f>O29*552.5</f>
        <v>45.857500000000002</v>
      </c>
      <c r="S29" s="541">
        <v>25</v>
      </c>
      <c r="T29" s="795" t="s">
        <v>134</v>
      </c>
      <c r="U29" s="795"/>
      <c r="V29" s="795"/>
      <c r="W29" s="545" t="s">
        <v>428</v>
      </c>
      <c r="X29" s="601">
        <v>7.4999999999999997E-2</v>
      </c>
      <c r="Y29" s="601">
        <v>7.4999999999999997E-2</v>
      </c>
      <c r="Z29" s="602">
        <f>X29*256</f>
        <v>19.2</v>
      </c>
    </row>
    <row r="30" spans="1:28" ht="15.75">
      <c r="A30" s="541">
        <v>26</v>
      </c>
      <c r="B30" s="796" t="s">
        <v>433</v>
      </c>
      <c r="C30" s="797"/>
      <c r="D30" s="798"/>
      <c r="E30" s="545" t="s">
        <v>428</v>
      </c>
      <c r="F30" s="251">
        <f t="shared" ref="F30:G31" si="3">SUM(X22,)</f>
        <v>8.2000000000000003E-2</v>
      </c>
      <c r="G30" s="251">
        <f t="shared" si="3"/>
        <v>0.08</v>
      </c>
      <c r="H30" s="546">
        <f>F30*85</f>
        <v>6.9700000000000006</v>
      </c>
      <c r="J30" s="541">
        <v>26</v>
      </c>
      <c r="K30" s="796" t="s">
        <v>106</v>
      </c>
      <c r="L30" s="797"/>
      <c r="M30" s="798"/>
      <c r="N30" s="545" t="s">
        <v>428</v>
      </c>
      <c r="O30" s="601">
        <v>0.252</v>
      </c>
      <c r="P30" s="601">
        <v>0.25</v>
      </c>
      <c r="Q30" s="603">
        <f>O30*355.6</f>
        <v>89.611200000000011</v>
      </c>
      <c r="S30" s="544">
        <v>26</v>
      </c>
      <c r="T30" s="796" t="s">
        <v>436</v>
      </c>
      <c r="U30" s="797"/>
      <c r="V30" s="798"/>
      <c r="W30" s="545" t="s">
        <v>431</v>
      </c>
      <c r="X30" s="601">
        <v>0.6</v>
      </c>
      <c r="Y30" s="601">
        <v>0.6</v>
      </c>
      <c r="Z30" s="602">
        <f>X30*59</f>
        <v>35.4</v>
      </c>
    </row>
    <row r="31" spans="1:28" ht="15.75">
      <c r="A31" s="541">
        <v>27</v>
      </c>
      <c r="B31" s="795" t="s">
        <v>434</v>
      </c>
      <c r="C31" s="795"/>
      <c r="D31" s="795"/>
      <c r="E31" s="545" t="s">
        <v>428</v>
      </c>
      <c r="F31" s="251">
        <f t="shared" si="3"/>
        <v>0.11700000000000001</v>
      </c>
      <c r="G31" s="251">
        <f t="shared" si="3"/>
        <v>0.106</v>
      </c>
      <c r="H31" s="547">
        <f>F31*131.2</f>
        <v>15.350399999999999</v>
      </c>
      <c r="J31" s="541">
        <v>27</v>
      </c>
      <c r="K31" s="795" t="s">
        <v>48</v>
      </c>
      <c r="L31" s="795"/>
      <c r="M31" s="795"/>
      <c r="N31" s="545" t="s">
        <v>428</v>
      </c>
      <c r="O31" s="601">
        <v>0.42</v>
      </c>
      <c r="P31" s="601">
        <v>0.42</v>
      </c>
      <c r="Q31" s="602">
        <f>O31*89.25</f>
        <v>37.484999999999999</v>
      </c>
      <c r="S31" s="544">
        <v>27</v>
      </c>
      <c r="T31" s="795" t="s">
        <v>31</v>
      </c>
      <c r="U31" s="795"/>
      <c r="V31" s="795"/>
      <c r="W31" s="545" t="s">
        <v>428</v>
      </c>
      <c r="X31" s="601">
        <v>0.02</v>
      </c>
      <c r="Y31" s="601">
        <v>0.02</v>
      </c>
      <c r="Z31" s="602">
        <f>X31*13.5</f>
        <v>0.27</v>
      </c>
    </row>
    <row r="32" spans="1:28" ht="15.75">
      <c r="A32" s="541">
        <v>28</v>
      </c>
      <c r="B32" s="796" t="s">
        <v>435</v>
      </c>
      <c r="C32" s="797"/>
      <c r="D32" s="798"/>
      <c r="E32" s="545" t="s">
        <v>428</v>
      </c>
      <c r="F32" s="251">
        <f>SUM(O22,X24,)</f>
        <v>9.1999999999999998E-2</v>
      </c>
      <c r="G32" s="251">
        <f>SUM(P22,Y24,)</f>
        <v>7.8E-2</v>
      </c>
      <c r="H32" s="547">
        <f>F32*85</f>
        <v>7.82</v>
      </c>
      <c r="J32" s="541">
        <v>28</v>
      </c>
      <c r="K32" s="795" t="s">
        <v>114</v>
      </c>
      <c r="L32" s="795"/>
      <c r="M32" s="795"/>
      <c r="N32" s="545" t="s">
        <v>428</v>
      </c>
      <c r="O32" s="601">
        <v>2E-3</v>
      </c>
      <c r="P32" s="601">
        <v>2E-3</v>
      </c>
      <c r="Q32" s="603">
        <f>O32*468</f>
        <v>0.93600000000000005</v>
      </c>
      <c r="S32" s="541">
        <v>28</v>
      </c>
      <c r="T32" s="796" t="s">
        <v>437</v>
      </c>
      <c r="U32" s="797"/>
      <c r="V32" s="798"/>
      <c r="W32" s="545" t="s">
        <v>428</v>
      </c>
      <c r="X32" s="601">
        <v>0.05</v>
      </c>
      <c r="Y32" s="601">
        <v>6.0999999999999999E-2</v>
      </c>
      <c r="Z32" s="603">
        <f>X32*129</f>
        <v>6.45</v>
      </c>
    </row>
    <row r="33" spans="1:26" ht="15.75">
      <c r="A33" s="541">
        <v>29</v>
      </c>
      <c r="B33" s="796" t="s">
        <v>36</v>
      </c>
      <c r="C33" s="797"/>
      <c r="D33" s="798"/>
      <c r="E33" s="545" t="s">
        <v>428</v>
      </c>
      <c r="F33" s="251">
        <f>SUM(O23,)</f>
        <v>0.01</v>
      </c>
      <c r="G33" s="251">
        <f>SUM(P23,)</f>
        <v>0.01</v>
      </c>
      <c r="H33" s="547">
        <f>F33*45.7</f>
        <v>0.45700000000000002</v>
      </c>
      <c r="J33" s="541">
        <v>29</v>
      </c>
      <c r="K33" s="815" t="s">
        <v>518</v>
      </c>
      <c r="L33" s="816"/>
      <c r="M33" s="817"/>
      <c r="N33" s="545" t="s">
        <v>428</v>
      </c>
      <c r="O33" s="601">
        <v>1E-3</v>
      </c>
      <c r="P33" s="601">
        <v>1E-3</v>
      </c>
      <c r="Q33" s="609">
        <f>O33*170</f>
        <v>0.17</v>
      </c>
      <c r="S33" s="544">
        <v>29</v>
      </c>
      <c r="T33" s="796" t="s">
        <v>438</v>
      </c>
      <c r="U33" s="797"/>
      <c r="V33" s="798"/>
      <c r="W33" s="545" t="s">
        <v>428</v>
      </c>
      <c r="X33" s="601">
        <v>0.01</v>
      </c>
      <c r="Y33" s="601">
        <v>8.9999999999999993E-3</v>
      </c>
      <c r="Z33" s="603">
        <f>X33*552.5</f>
        <v>5.5250000000000004</v>
      </c>
    </row>
    <row r="34" spans="1:26" ht="15.75">
      <c r="A34" s="541">
        <v>30</v>
      </c>
      <c r="B34" s="795" t="s">
        <v>96</v>
      </c>
      <c r="C34" s="795"/>
      <c r="D34" s="795"/>
      <c r="E34" s="545" t="s">
        <v>428</v>
      </c>
      <c r="F34" s="251">
        <f>SUM(X25,)</f>
        <v>0.3</v>
      </c>
      <c r="G34" s="251">
        <f>SUM(Y25,)</f>
        <v>0.3</v>
      </c>
      <c r="H34" s="547">
        <f>F34*48.4</f>
        <v>14.52</v>
      </c>
      <c r="J34" s="541">
        <v>30</v>
      </c>
      <c r="K34" s="795" t="s">
        <v>308</v>
      </c>
      <c r="L34" s="795"/>
      <c r="M34" s="795"/>
      <c r="N34" s="545" t="s">
        <v>428</v>
      </c>
      <c r="O34" s="601">
        <v>0.30499999999999999</v>
      </c>
      <c r="P34" s="601">
        <v>0.22600000000000001</v>
      </c>
      <c r="Q34" s="602">
        <f>O34*85</f>
        <v>25.925000000000001</v>
      </c>
      <c r="S34" s="544">
        <v>30</v>
      </c>
      <c r="T34" s="795" t="s">
        <v>439</v>
      </c>
      <c r="U34" s="795"/>
      <c r="V34" s="795"/>
      <c r="W34" s="545" t="s">
        <v>428</v>
      </c>
      <c r="X34" s="601">
        <v>2.1999999999999999E-2</v>
      </c>
      <c r="Y34" s="601">
        <v>2.1999999999999999E-2</v>
      </c>
      <c r="Z34" s="602">
        <f>X34*102.9</f>
        <v>2.2637999999999998</v>
      </c>
    </row>
    <row r="35" spans="1:26" ht="19.5" thickBot="1">
      <c r="A35" s="541">
        <v>31</v>
      </c>
      <c r="B35" s="795" t="s">
        <v>34</v>
      </c>
      <c r="C35" s="795"/>
      <c r="D35" s="795"/>
      <c r="E35" s="545" t="s">
        <v>428</v>
      </c>
      <c r="F35" s="251">
        <f t="shared" ref="F35:G38" si="4">SUM(O24,X26,)</f>
        <v>0.192</v>
      </c>
      <c r="G35" s="251">
        <f t="shared" si="4"/>
        <v>0.192</v>
      </c>
      <c r="H35" s="547">
        <f>F35*92.7</f>
        <v>17.798400000000001</v>
      </c>
      <c r="J35" s="541">
        <v>31</v>
      </c>
      <c r="K35" s="818" t="s">
        <v>110</v>
      </c>
      <c r="L35" s="818"/>
      <c r="M35" s="818"/>
      <c r="N35" s="549" t="s">
        <v>445</v>
      </c>
      <c r="O35" s="605" t="s">
        <v>1002</v>
      </c>
      <c r="P35" s="606">
        <v>0.27</v>
      </c>
      <c r="Q35" s="607">
        <f>P35*317.5</f>
        <v>85.725000000000009</v>
      </c>
      <c r="S35" s="541">
        <v>31</v>
      </c>
      <c r="T35" s="795" t="s">
        <v>192</v>
      </c>
      <c r="U35" s="795"/>
      <c r="V35" s="795"/>
      <c r="W35" s="545" t="s">
        <v>428</v>
      </c>
      <c r="X35" s="601">
        <v>0.26600000000000001</v>
      </c>
      <c r="Y35" s="601">
        <v>0.19400000000000001</v>
      </c>
      <c r="Z35" s="602">
        <f>X35*250</f>
        <v>66.5</v>
      </c>
    </row>
    <row r="36" spans="1:26" ht="16.5" thickBot="1">
      <c r="A36" s="541">
        <v>32</v>
      </c>
      <c r="B36" s="795" t="s">
        <v>33</v>
      </c>
      <c r="C36" s="795"/>
      <c r="D36" s="795"/>
      <c r="E36" s="545" t="s">
        <v>428</v>
      </c>
      <c r="F36" s="251">
        <f t="shared" si="4"/>
        <v>0.25600000000000001</v>
      </c>
      <c r="G36" s="251">
        <f t="shared" si="4"/>
        <v>0.25600000000000001</v>
      </c>
      <c r="H36" s="546">
        <f>F36*83</f>
        <v>21.248000000000001</v>
      </c>
      <c r="J36" s="799" t="s">
        <v>442</v>
      </c>
      <c r="K36" s="800"/>
      <c r="L36" s="800"/>
      <c r="M36" s="800"/>
      <c r="N36" s="800"/>
      <c r="O36" s="800"/>
      <c r="P36" s="800"/>
      <c r="Q36" s="553">
        <f>SUM(Q5:Q35)</f>
        <v>625.69849999999997</v>
      </c>
      <c r="S36" s="544">
        <v>32</v>
      </c>
      <c r="T36" s="795" t="s">
        <v>48</v>
      </c>
      <c r="U36" s="795"/>
      <c r="V36" s="795"/>
      <c r="W36" s="545" t="s">
        <v>428</v>
      </c>
      <c r="X36" s="601">
        <v>0.33100000000000002</v>
      </c>
      <c r="Y36" s="601">
        <v>0.33100000000000002</v>
      </c>
      <c r="Z36" s="602">
        <f>X36*89.25</f>
        <v>29.54175</v>
      </c>
    </row>
    <row r="37" spans="1:26" ht="16.5" thickBot="1">
      <c r="A37" s="541">
        <v>33</v>
      </c>
      <c r="B37" s="795" t="s">
        <v>59</v>
      </c>
      <c r="C37" s="795"/>
      <c r="D37" s="795"/>
      <c r="E37" s="545" t="s">
        <v>428</v>
      </c>
      <c r="F37" s="251">
        <f t="shared" si="4"/>
        <v>0.19900000000000001</v>
      </c>
      <c r="G37" s="251">
        <f t="shared" si="4"/>
        <v>0.158</v>
      </c>
      <c r="H37" s="547">
        <f>F37*29</f>
        <v>5.7709999999999999</v>
      </c>
      <c r="J37" s="799" t="s">
        <v>443</v>
      </c>
      <c r="K37" s="800"/>
      <c r="L37" s="800"/>
      <c r="M37" s="800"/>
      <c r="N37" s="800"/>
      <c r="O37" s="800"/>
      <c r="P37" s="800"/>
      <c r="Q37" s="554">
        <f>Q36/10</f>
        <v>62.569849999999995</v>
      </c>
      <c r="S37" s="544">
        <v>33</v>
      </c>
      <c r="T37" s="815" t="s">
        <v>518</v>
      </c>
      <c r="U37" s="816"/>
      <c r="V37" s="817"/>
      <c r="W37" s="545" t="s">
        <v>428</v>
      </c>
      <c r="X37" s="601">
        <v>1E-3</v>
      </c>
      <c r="Y37" s="601">
        <v>1E-3</v>
      </c>
      <c r="Z37" s="609">
        <f>X37*170</f>
        <v>0.17</v>
      </c>
    </row>
    <row r="38" spans="1:26" ht="15.75">
      <c r="A38" s="541">
        <v>34</v>
      </c>
      <c r="B38" s="795" t="s">
        <v>134</v>
      </c>
      <c r="C38" s="795"/>
      <c r="D38" s="795"/>
      <c r="E38" s="545" t="s">
        <v>428</v>
      </c>
      <c r="F38" s="251">
        <f t="shared" si="4"/>
        <v>9.1999999999999998E-2</v>
      </c>
      <c r="G38" s="251">
        <f t="shared" si="4"/>
        <v>9.1999999999999998E-2</v>
      </c>
      <c r="H38" s="546">
        <f>F38*256</f>
        <v>23.552</v>
      </c>
      <c r="S38" s="541">
        <v>34</v>
      </c>
      <c r="T38" s="795" t="s">
        <v>308</v>
      </c>
      <c r="U38" s="795"/>
      <c r="V38" s="795"/>
      <c r="W38" s="545" t="s">
        <v>428</v>
      </c>
      <c r="X38" s="601">
        <v>9.0999999999999998E-2</v>
      </c>
      <c r="Y38" s="601">
        <v>7.6999999999999999E-2</v>
      </c>
      <c r="Z38" s="602">
        <f>X38*85</f>
        <v>7.7349999999999994</v>
      </c>
    </row>
    <row r="39" spans="1:26" ht="31.5" thickBot="1">
      <c r="A39" s="541">
        <v>35</v>
      </c>
      <c r="B39" s="796" t="s">
        <v>436</v>
      </c>
      <c r="C39" s="797"/>
      <c r="D39" s="798"/>
      <c r="E39" s="545" t="s">
        <v>431</v>
      </c>
      <c r="F39" s="251">
        <f>SUM(X30,)</f>
        <v>0.6</v>
      </c>
      <c r="G39" s="251">
        <f>SUM(Y30,)</f>
        <v>0.6</v>
      </c>
      <c r="H39" s="546">
        <f>F39*59</f>
        <v>35.4</v>
      </c>
      <c r="S39" s="544">
        <v>35</v>
      </c>
      <c r="T39" s="795" t="s">
        <v>110</v>
      </c>
      <c r="U39" s="795"/>
      <c r="V39" s="795"/>
      <c r="W39" s="545" t="s">
        <v>447</v>
      </c>
      <c r="X39" s="610" t="s">
        <v>453</v>
      </c>
      <c r="Y39" s="601">
        <v>1.2999999999999999E-2</v>
      </c>
      <c r="Z39" s="607">
        <f>Y39*317.5</f>
        <v>4.1274999999999995</v>
      </c>
    </row>
    <row r="40" spans="1:26" ht="16.5" customHeight="1" thickBot="1">
      <c r="A40" s="541">
        <v>36</v>
      </c>
      <c r="B40" s="795" t="s">
        <v>31</v>
      </c>
      <c r="C40" s="795"/>
      <c r="D40" s="795"/>
      <c r="E40" s="545" t="s">
        <v>428</v>
      </c>
      <c r="F40" s="251">
        <f>SUM(O28,X31,)</f>
        <v>2.4E-2</v>
      </c>
      <c r="G40" s="251">
        <f>SUM(P28,Y31,)</f>
        <v>2.4E-2</v>
      </c>
      <c r="H40" s="546">
        <f>F40*13.5</f>
        <v>0.32400000000000001</v>
      </c>
      <c r="S40" s="801" t="s">
        <v>442</v>
      </c>
      <c r="T40" s="802"/>
      <c r="U40" s="802"/>
      <c r="V40" s="802"/>
      <c r="W40" s="802"/>
      <c r="X40" s="802"/>
      <c r="Y40" s="802"/>
      <c r="Z40" s="553">
        <f>SUM(Z5:Z39)</f>
        <v>786.02144999999996</v>
      </c>
    </row>
    <row r="41" spans="1:26" ht="16.5" thickBot="1">
      <c r="A41" s="541">
        <v>37</v>
      </c>
      <c r="B41" s="795" t="s">
        <v>437</v>
      </c>
      <c r="C41" s="795"/>
      <c r="D41" s="795"/>
      <c r="E41" s="545" t="s">
        <v>428</v>
      </c>
      <c r="F41" s="251">
        <f>SUM(X32,)</f>
        <v>0.05</v>
      </c>
      <c r="G41" s="251">
        <f>SUM(Y32,)</f>
        <v>6.0999999999999999E-2</v>
      </c>
      <c r="H41" s="547">
        <f>F41*129</f>
        <v>6.45</v>
      </c>
      <c r="S41" s="799" t="s">
        <v>443</v>
      </c>
      <c r="T41" s="800"/>
      <c r="U41" s="800"/>
      <c r="V41" s="800"/>
      <c r="W41" s="800"/>
      <c r="X41" s="800"/>
      <c r="Y41" s="800"/>
      <c r="Z41" s="554">
        <f>Z40/10</f>
        <v>78.602144999999993</v>
      </c>
    </row>
    <row r="42" spans="1:26" ht="15.75">
      <c r="A42" s="541">
        <v>38</v>
      </c>
      <c r="B42" s="796" t="s">
        <v>438</v>
      </c>
      <c r="C42" s="797"/>
      <c r="D42" s="798"/>
      <c r="E42" s="545" t="s">
        <v>428</v>
      </c>
      <c r="F42" s="251">
        <f>SUM(O29,X33,)</f>
        <v>9.2999999999999999E-2</v>
      </c>
      <c r="G42" s="251">
        <f>SUM(P29,Y33,)</f>
        <v>8.4999999999999992E-2</v>
      </c>
      <c r="H42" s="547">
        <f>F42*552.5</f>
        <v>51.3825</v>
      </c>
    </row>
    <row r="43" spans="1:26" ht="15.75">
      <c r="A43" s="541">
        <v>39</v>
      </c>
      <c r="B43" s="796" t="s">
        <v>106</v>
      </c>
      <c r="C43" s="797"/>
      <c r="D43" s="798"/>
      <c r="E43" s="545" t="s">
        <v>428</v>
      </c>
      <c r="F43" s="251">
        <f>SUM(O30,)</f>
        <v>0.252</v>
      </c>
      <c r="G43" s="251">
        <f>SUM(P30,)</f>
        <v>0.25</v>
      </c>
      <c r="H43" s="547">
        <f>F43*355.6</f>
        <v>89.611200000000011</v>
      </c>
    </row>
    <row r="44" spans="1:26" ht="15.75">
      <c r="A44" s="541">
        <v>40</v>
      </c>
      <c r="B44" s="795" t="s">
        <v>439</v>
      </c>
      <c r="C44" s="795"/>
      <c r="D44" s="795"/>
      <c r="E44" s="545" t="s">
        <v>428</v>
      </c>
      <c r="F44" s="251">
        <f>SUM(X34,)</f>
        <v>2.1999999999999999E-2</v>
      </c>
      <c r="G44" s="251">
        <f>SUM(Y34,)</f>
        <v>2.1999999999999999E-2</v>
      </c>
      <c r="H44" s="546">
        <f>F44*102.9</f>
        <v>2.2637999999999998</v>
      </c>
    </row>
    <row r="45" spans="1:26" ht="15.75">
      <c r="A45" s="541">
        <v>41</v>
      </c>
      <c r="B45" s="795" t="s">
        <v>192</v>
      </c>
      <c r="C45" s="795"/>
      <c r="D45" s="795"/>
      <c r="E45" s="545" t="s">
        <v>428</v>
      </c>
      <c r="F45" s="251">
        <f>SUM(X35,)</f>
        <v>0.26600000000000001</v>
      </c>
      <c r="G45" s="251">
        <f>SUM(Y35,)</f>
        <v>0.19400000000000001</v>
      </c>
      <c r="H45" s="546">
        <f>F45*250</f>
        <v>66.5</v>
      </c>
    </row>
    <row r="46" spans="1:26" ht="15.75">
      <c r="A46" s="541">
        <v>42</v>
      </c>
      <c r="B46" s="795" t="s">
        <v>48</v>
      </c>
      <c r="C46" s="795"/>
      <c r="D46" s="795"/>
      <c r="E46" s="545" t="s">
        <v>428</v>
      </c>
      <c r="F46" s="251">
        <f>SUM(O31,X36,)</f>
        <v>0.751</v>
      </c>
      <c r="G46" s="251">
        <f>SUM(P31,Y36,)</f>
        <v>0.751</v>
      </c>
      <c r="H46" s="546">
        <f>F46*89.25</f>
        <v>67.026750000000007</v>
      </c>
    </row>
    <row r="47" spans="1:26" ht="15.75">
      <c r="A47" s="541">
        <v>43</v>
      </c>
      <c r="B47" s="795" t="s">
        <v>114</v>
      </c>
      <c r="C47" s="795"/>
      <c r="D47" s="795"/>
      <c r="E47" s="545" t="s">
        <v>428</v>
      </c>
      <c r="F47" s="251">
        <f>SUM(O32,)</f>
        <v>2E-3</v>
      </c>
      <c r="G47" s="251">
        <f>SUM(P32,)</f>
        <v>2E-3</v>
      </c>
      <c r="H47" s="547">
        <f>F47*468</f>
        <v>0.93600000000000005</v>
      </c>
    </row>
    <row r="48" spans="1:26">
      <c r="A48" s="541">
        <v>44</v>
      </c>
      <c r="B48" s="815" t="s">
        <v>518</v>
      </c>
      <c r="C48" s="816"/>
      <c r="D48" s="817"/>
      <c r="E48" s="545" t="s">
        <v>428</v>
      </c>
      <c r="F48" s="251">
        <f>SUM(O33,X37,)</f>
        <v>2E-3</v>
      </c>
      <c r="G48" s="251">
        <v>2E-3</v>
      </c>
      <c r="H48" s="725">
        <f>F48*170</f>
        <v>0.34</v>
      </c>
    </row>
    <row r="49" spans="1:8" ht="15.75">
      <c r="A49" s="541">
        <v>45</v>
      </c>
      <c r="B49" s="795" t="s">
        <v>308</v>
      </c>
      <c r="C49" s="795"/>
      <c r="D49" s="795"/>
      <c r="E49" s="545" t="s">
        <v>428</v>
      </c>
      <c r="F49" s="251">
        <f>SUM(O34,X38,)</f>
        <v>0.39600000000000002</v>
      </c>
      <c r="G49" s="251">
        <f>SUM(P34,Y38,)</f>
        <v>0.30299999999999999</v>
      </c>
      <c r="H49" s="546">
        <f>F49*85</f>
        <v>33.660000000000004</v>
      </c>
    </row>
    <row r="50" spans="1:8" ht="19.5" thickBot="1">
      <c r="A50" s="541">
        <v>46</v>
      </c>
      <c r="B50" s="818" t="s">
        <v>110</v>
      </c>
      <c r="C50" s="818"/>
      <c r="D50" s="818"/>
      <c r="E50" s="549" t="s">
        <v>440</v>
      </c>
      <c r="F50" s="550" t="s">
        <v>441</v>
      </c>
      <c r="G50" s="551">
        <f>SUM(P35,Y39,)</f>
        <v>0.28300000000000003</v>
      </c>
      <c r="H50" s="552">
        <f>G50*317.5</f>
        <v>89.852500000000006</v>
      </c>
    </row>
    <row r="51" spans="1:8" ht="16.5" thickBot="1">
      <c r="A51" s="799" t="s">
        <v>442</v>
      </c>
      <c r="B51" s="800"/>
      <c r="C51" s="800"/>
      <c r="D51" s="800"/>
      <c r="E51" s="800"/>
      <c r="F51" s="800"/>
      <c r="G51" s="800"/>
      <c r="H51" s="553">
        <f>SUM(H5:H50)</f>
        <v>1411.6855499999999</v>
      </c>
    </row>
    <row r="52" spans="1:8" ht="16.5" thickBot="1">
      <c r="A52" s="799" t="s">
        <v>443</v>
      </c>
      <c r="B52" s="800"/>
      <c r="C52" s="800"/>
      <c r="D52" s="800"/>
      <c r="E52" s="800"/>
      <c r="F52" s="800"/>
      <c r="G52" s="800"/>
      <c r="H52" s="554">
        <f>H51/10</f>
        <v>141.168555</v>
      </c>
    </row>
    <row r="53" spans="1:8" ht="15.75">
      <c r="A53" s="555"/>
      <c r="B53" s="555"/>
      <c r="C53" s="555"/>
      <c r="D53" s="555"/>
      <c r="E53" s="555"/>
      <c r="F53" s="555"/>
      <c r="G53" s="555"/>
      <c r="H53" s="556"/>
    </row>
    <row r="54" spans="1:8" ht="15.75">
      <c r="A54" s="555"/>
      <c r="B54" s="555"/>
      <c r="C54" s="555"/>
      <c r="D54" s="555"/>
      <c r="E54" s="555"/>
      <c r="F54" s="555"/>
      <c r="G54" s="555"/>
      <c r="H54" s="556"/>
    </row>
    <row r="55" spans="1:8" ht="15.75">
      <c r="A55" s="555"/>
      <c r="B55" s="555"/>
      <c r="C55" s="555"/>
      <c r="D55" s="555"/>
      <c r="E55" s="555"/>
      <c r="F55" s="555"/>
      <c r="G55" s="555"/>
      <c r="H55" s="556"/>
    </row>
    <row r="56" spans="1:8" ht="15.75">
      <c r="A56" s="555"/>
      <c r="B56" s="555"/>
      <c r="C56" s="555"/>
      <c r="D56" s="555"/>
      <c r="E56" s="555"/>
      <c r="F56" s="555"/>
      <c r="G56" s="555"/>
      <c r="H56" s="556"/>
    </row>
    <row r="57" spans="1:8" ht="15.75">
      <c r="A57" s="555"/>
      <c r="B57" s="555"/>
      <c r="C57" s="555"/>
      <c r="D57" s="555"/>
      <c r="E57" s="555"/>
      <c r="F57" s="555"/>
      <c r="G57" s="555"/>
      <c r="H57" s="556"/>
    </row>
    <row r="58" spans="1:8" ht="15.75">
      <c r="A58" s="555"/>
      <c r="B58" s="555"/>
      <c r="C58" s="555"/>
      <c r="D58" s="555"/>
      <c r="E58" s="555"/>
      <c r="F58" s="555"/>
      <c r="G58" s="555"/>
      <c r="H58" s="556"/>
    </row>
    <row r="59" spans="1:8" ht="15.75">
      <c r="A59" s="555"/>
      <c r="B59" s="555"/>
      <c r="C59" s="555"/>
      <c r="D59" s="555"/>
      <c r="E59" s="555"/>
      <c r="F59" s="555"/>
      <c r="G59" s="555"/>
      <c r="H59" s="556"/>
    </row>
    <row r="60" spans="1:8" ht="15.75">
      <c r="A60" s="555"/>
      <c r="B60" s="555"/>
      <c r="C60" s="555"/>
      <c r="D60" s="555"/>
      <c r="E60" s="555"/>
      <c r="F60" s="555"/>
      <c r="G60" s="555"/>
      <c r="H60" s="556"/>
    </row>
    <row r="61" spans="1:8" ht="15.75">
      <c r="A61" s="555"/>
      <c r="B61" s="555"/>
      <c r="C61" s="555"/>
      <c r="D61" s="555"/>
      <c r="E61" s="555"/>
      <c r="F61" s="555"/>
      <c r="G61" s="555"/>
      <c r="H61" s="556"/>
    </row>
    <row r="62" spans="1:8" ht="15.75">
      <c r="A62" s="555"/>
      <c r="B62" s="555"/>
      <c r="C62" s="555"/>
      <c r="D62" s="555"/>
      <c r="E62" s="555"/>
      <c r="F62" s="555"/>
      <c r="G62" s="555"/>
      <c r="H62" s="556"/>
    </row>
    <row r="63" spans="1:8" ht="15.75">
      <c r="A63" s="555"/>
      <c r="B63" s="555"/>
      <c r="C63" s="555"/>
      <c r="D63" s="555"/>
      <c r="E63" s="555"/>
      <c r="F63" s="555"/>
      <c r="G63" s="555"/>
      <c r="H63" s="556"/>
    </row>
    <row r="64" spans="1:8" ht="15.75">
      <c r="A64" s="555"/>
      <c r="B64" s="555"/>
      <c r="C64" s="555"/>
      <c r="D64" s="555"/>
      <c r="E64" s="555"/>
      <c r="F64" s="555"/>
      <c r="G64" s="555"/>
      <c r="H64" s="556"/>
    </row>
    <row r="65" spans="1:8" ht="15.75">
      <c r="A65" s="555"/>
      <c r="B65" s="555"/>
      <c r="C65" s="555"/>
      <c r="D65" s="555"/>
      <c r="E65" s="555"/>
      <c r="F65" s="555"/>
      <c r="G65" s="555"/>
      <c r="H65" s="556"/>
    </row>
    <row r="66" spans="1:8" ht="15.75">
      <c r="A66" s="555"/>
      <c r="B66" s="555"/>
      <c r="C66" s="555"/>
      <c r="D66" s="555"/>
      <c r="E66" s="555"/>
      <c r="F66" s="555"/>
      <c r="G66" s="555"/>
      <c r="H66" s="556"/>
    </row>
    <row r="67" spans="1:8" ht="15.75">
      <c r="A67" s="555"/>
      <c r="B67" s="555"/>
      <c r="C67" s="555"/>
      <c r="D67" s="555"/>
      <c r="E67" s="555"/>
      <c r="F67" s="555"/>
      <c r="G67" s="555"/>
      <c r="H67" s="556"/>
    </row>
    <row r="68" spans="1:8" ht="15.75">
      <c r="A68" s="555"/>
      <c r="B68" s="555"/>
      <c r="C68" s="555"/>
      <c r="D68" s="555"/>
      <c r="E68" s="555"/>
      <c r="F68" s="555"/>
      <c r="G68" s="555"/>
      <c r="H68" s="556"/>
    </row>
    <row r="69" spans="1:8" ht="15.75">
      <c r="A69" s="555"/>
      <c r="B69" s="555"/>
      <c r="C69" s="555"/>
      <c r="D69" s="555"/>
      <c r="E69" s="555"/>
      <c r="F69" s="555"/>
      <c r="G69" s="555"/>
      <c r="H69" s="556"/>
    </row>
    <row r="70" spans="1:8" ht="15.75">
      <c r="A70" s="555"/>
      <c r="B70" s="555"/>
      <c r="C70" s="555"/>
      <c r="D70" s="555"/>
      <c r="E70" s="555"/>
      <c r="F70" s="555"/>
      <c r="G70" s="555"/>
      <c r="H70" s="556"/>
    </row>
    <row r="71" spans="1:8" ht="15.75">
      <c r="A71" s="555"/>
      <c r="B71" s="555"/>
      <c r="C71" s="555"/>
      <c r="D71" s="555"/>
      <c r="E71" s="555"/>
      <c r="F71" s="555"/>
      <c r="G71" s="555"/>
      <c r="H71" s="556"/>
    </row>
    <row r="72" spans="1:8" ht="15.75">
      <c r="A72" s="555"/>
      <c r="B72" s="555"/>
      <c r="C72" s="555"/>
      <c r="D72" s="555"/>
      <c r="E72" s="555"/>
      <c r="F72" s="555"/>
      <c r="G72" s="555"/>
      <c r="H72" s="556"/>
    </row>
    <row r="73" spans="1:8" ht="15.75">
      <c r="A73" s="555"/>
      <c r="B73" s="555"/>
      <c r="C73" s="555"/>
      <c r="D73" s="555"/>
      <c r="E73" s="555"/>
      <c r="F73" s="555"/>
      <c r="G73" s="555"/>
      <c r="H73" s="556"/>
    </row>
    <row r="74" spans="1:8" ht="15.75">
      <c r="A74" s="555"/>
      <c r="B74" s="555"/>
      <c r="C74" s="555"/>
      <c r="D74" s="555"/>
      <c r="E74" s="555"/>
      <c r="F74" s="555"/>
      <c r="G74" s="555"/>
      <c r="H74" s="556"/>
    </row>
    <row r="75" spans="1:8" ht="15.75">
      <c r="A75" s="555"/>
      <c r="B75" s="555"/>
      <c r="C75" s="555"/>
      <c r="D75" s="555"/>
      <c r="E75" s="555"/>
      <c r="F75" s="555"/>
      <c r="G75" s="555"/>
      <c r="H75" s="556"/>
    </row>
    <row r="76" spans="1:8" ht="15.75">
      <c r="A76" s="555"/>
      <c r="B76" s="555"/>
      <c r="C76" s="555"/>
      <c r="D76" s="555"/>
      <c r="E76" s="555"/>
      <c r="F76" s="555"/>
      <c r="G76" s="555"/>
      <c r="H76" s="556"/>
    </row>
    <row r="77" spans="1:8" ht="15.75">
      <c r="A77" s="555"/>
      <c r="B77" s="555"/>
      <c r="C77" s="555"/>
      <c r="D77" s="555"/>
      <c r="E77" s="555"/>
      <c r="F77" s="555"/>
      <c r="G77" s="555"/>
      <c r="H77" s="556"/>
    </row>
    <row r="78" spans="1:8" ht="15.75">
      <c r="A78" s="555"/>
      <c r="B78" s="555"/>
      <c r="C78" s="555"/>
      <c r="D78" s="555"/>
      <c r="E78" s="555"/>
      <c r="F78" s="555"/>
      <c r="G78" s="555"/>
      <c r="H78" s="556"/>
    </row>
    <row r="79" spans="1:8" ht="15.75">
      <c r="A79" s="555"/>
      <c r="B79" s="555"/>
      <c r="C79" s="555"/>
      <c r="D79" s="555"/>
      <c r="E79" s="555"/>
      <c r="F79" s="555"/>
      <c r="G79" s="555"/>
      <c r="H79" s="556"/>
    </row>
    <row r="80" spans="1:8" ht="15.75">
      <c r="A80" s="555"/>
      <c r="B80" s="555"/>
      <c r="C80" s="555"/>
      <c r="D80" s="555"/>
      <c r="E80" s="555"/>
      <c r="F80" s="555"/>
      <c r="G80" s="555"/>
      <c r="H80" s="556"/>
    </row>
    <row r="81" spans="1:8" ht="15.75">
      <c r="A81" s="555"/>
      <c r="B81" s="555"/>
      <c r="C81" s="555"/>
      <c r="D81" s="555"/>
      <c r="E81" s="555"/>
      <c r="F81" s="555"/>
      <c r="G81" s="555"/>
      <c r="H81" s="556"/>
    </row>
    <row r="82" spans="1:8" ht="15.75">
      <c r="A82" s="555"/>
      <c r="B82" s="555"/>
      <c r="C82" s="555"/>
      <c r="D82" s="555"/>
      <c r="E82" s="555"/>
      <c r="F82" s="555"/>
      <c r="G82" s="555"/>
      <c r="H82" s="556"/>
    </row>
    <row r="83" spans="1:8" ht="15.75">
      <c r="A83" s="555"/>
      <c r="B83" s="555"/>
      <c r="C83" s="555"/>
      <c r="D83" s="555"/>
      <c r="E83" s="555"/>
      <c r="F83" s="555"/>
      <c r="G83" s="555"/>
      <c r="H83" s="556"/>
    </row>
    <row r="84" spans="1:8" ht="15.75">
      <c r="A84" s="555"/>
      <c r="B84" s="555"/>
      <c r="C84" s="555"/>
      <c r="D84" s="555"/>
      <c r="E84" s="555"/>
      <c r="F84" s="555"/>
      <c r="G84" s="555"/>
      <c r="H84" s="556"/>
    </row>
    <row r="85" spans="1:8" ht="15.75">
      <c r="A85" s="555"/>
      <c r="B85" s="555"/>
      <c r="C85" s="555"/>
      <c r="D85" s="555"/>
      <c r="E85" s="555"/>
      <c r="F85" s="555"/>
      <c r="G85" s="555"/>
      <c r="H85" s="556"/>
    </row>
    <row r="86" spans="1:8" ht="15.75">
      <c r="A86" s="555"/>
      <c r="B86" s="555"/>
      <c r="C86" s="555"/>
      <c r="D86" s="555"/>
      <c r="E86" s="555"/>
      <c r="F86" s="555"/>
      <c r="G86" s="555"/>
      <c r="H86" s="556"/>
    </row>
    <row r="87" spans="1:8" ht="15.75">
      <c r="A87" s="555"/>
      <c r="B87" s="555"/>
      <c r="C87" s="555"/>
      <c r="D87" s="555"/>
      <c r="E87" s="555"/>
      <c r="F87" s="555"/>
      <c r="G87" s="555"/>
      <c r="H87" s="556"/>
    </row>
    <row r="88" spans="1:8" ht="15.75">
      <c r="A88" s="555"/>
      <c r="B88" s="555"/>
      <c r="C88" s="555"/>
      <c r="D88" s="555"/>
      <c r="E88" s="555"/>
      <c r="F88" s="555"/>
      <c r="G88" s="555"/>
      <c r="H88" s="556"/>
    </row>
    <row r="89" spans="1:8" ht="15.75">
      <c r="A89" s="555"/>
      <c r="B89" s="555"/>
      <c r="C89" s="555"/>
      <c r="D89" s="555"/>
      <c r="E89" s="555"/>
      <c r="F89" s="555"/>
      <c r="G89" s="555"/>
      <c r="H89" s="556"/>
    </row>
    <row r="90" spans="1:8" ht="15.75">
      <c r="A90" s="555"/>
      <c r="B90" s="555"/>
      <c r="C90" s="555"/>
      <c r="D90" s="555"/>
      <c r="E90" s="555"/>
      <c r="F90" s="555"/>
      <c r="G90" s="555"/>
      <c r="H90" s="556"/>
    </row>
    <row r="91" spans="1:8" ht="15.75">
      <c r="A91" s="555"/>
      <c r="B91" s="555"/>
      <c r="C91" s="555"/>
      <c r="D91" s="555"/>
      <c r="E91" s="555"/>
      <c r="F91" s="555"/>
      <c r="G91" s="555"/>
      <c r="H91" s="556"/>
    </row>
  </sheetData>
  <mergeCells count="139">
    <mergeCell ref="K22:M22"/>
    <mergeCell ref="K26:M26"/>
    <mergeCell ref="K33:M33"/>
    <mergeCell ref="T37:V37"/>
    <mergeCell ref="B48:D48"/>
    <mergeCell ref="A1:H2"/>
    <mergeCell ref="A3:A4"/>
    <mergeCell ref="B3:D4"/>
    <mergeCell ref="E3:E4"/>
    <mergeCell ref="F3:F4"/>
    <mergeCell ref="G3:G4"/>
    <mergeCell ref="H3:H4"/>
    <mergeCell ref="K18:M18"/>
    <mergeCell ref="K20:M20"/>
    <mergeCell ref="B11:D11"/>
    <mergeCell ref="B12:D12"/>
    <mergeCell ref="B13:D13"/>
    <mergeCell ref="B14:D14"/>
    <mergeCell ref="B15:D15"/>
    <mergeCell ref="B5:D5"/>
    <mergeCell ref="B6:D6"/>
    <mergeCell ref="B7:D7"/>
    <mergeCell ref="B8:D8"/>
    <mergeCell ref="B9:D9"/>
    <mergeCell ref="B10:D10"/>
    <mergeCell ref="B22:D22"/>
    <mergeCell ref="B23:D23"/>
    <mergeCell ref="B24:D24"/>
    <mergeCell ref="B25:D25"/>
    <mergeCell ref="B26:D26"/>
    <mergeCell ref="B27:D27"/>
    <mergeCell ref="B16:D16"/>
    <mergeCell ref="B17:D17"/>
    <mergeCell ref="B18:D18"/>
    <mergeCell ref="B19:D19"/>
    <mergeCell ref="B20:D20"/>
    <mergeCell ref="B21:D21"/>
    <mergeCell ref="B32:D32"/>
    <mergeCell ref="B33:D33"/>
    <mergeCell ref="B34:D34"/>
    <mergeCell ref="B35:D35"/>
    <mergeCell ref="B36:D36"/>
    <mergeCell ref="B37:D37"/>
    <mergeCell ref="B28:D28"/>
    <mergeCell ref="B29:D29"/>
    <mergeCell ref="B30:D30"/>
    <mergeCell ref="B31:D31"/>
    <mergeCell ref="B43:D43"/>
    <mergeCell ref="B44:D44"/>
    <mergeCell ref="B45:D45"/>
    <mergeCell ref="B46:D46"/>
    <mergeCell ref="B47:D47"/>
    <mergeCell ref="B38:D38"/>
    <mergeCell ref="B39:D39"/>
    <mergeCell ref="B40:D40"/>
    <mergeCell ref="B41:D41"/>
    <mergeCell ref="Q3:Q4"/>
    <mergeCell ref="K5:M5"/>
    <mergeCell ref="K6:M6"/>
    <mergeCell ref="K7:M7"/>
    <mergeCell ref="K8:M8"/>
    <mergeCell ref="B49:D49"/>
    <mergeCell ref="B50:D50"/>
    <mergeCell ref="A51:G51"/>
    <mergeCell ref="A52:G52"/>
    <mergeCell ref="K19:M19"/>
    <mergeCell ref="K21:M21"/>
    <mergeCell ref="K29:M29"/>
    <mergeCell ref="K30:M30"/>
    <mergeCell ref="K31:M31"/>
    <mergeCell ref="K32:M32"/>
    <mergeCell ref="K34:M34"/>
    <mergeCell ref="K23:M23"/>
    <mergeCell ref="K24:M24"/>
    <mergeCell ref="K25:M25"/>
    <mergeCell ref="K27:M27"/>
    <mergeCell ref="K28:M28"/>
    <mergeCell ref="K35:M35"/>
    <mergeCell ref="J36:P36"/>
    <mergeCell ref="B42:D42"/>
    <mergeCell ref="J3:J4"/>
    <mergeCell ref="K3:M4"/>
    <mergeCell ref="N3:N4"/>
    <mergeCell ref="O3:O4"/>
    <mergeCell ref="P3:P4"/>
    <mergeCell ref="K15:M15"/>
    <mergeCell ref="K16:M16"/>
    <mergeCell ref="K17:M17"/>
    <mergeCell ref="K9:M9"/>
    <mergeCell ref="K10:M10"/>
    <mergeCell ref="K11:M11"/>
    <mergeCell ref="K12:M12"/>
    <mergeCell ref="K13:M13"/>
    <mergeCell ref="K14:M14"/>
    <mergeCell ref="J37:P37"/>
    <mergeCell ref="S1:Z2"/>
    <mergeCell ref="S3:S4"/>
    <mergeCell ref="T3:V4"/>
    <mergeCell ref="W3:W4"/>
    <mergeCell ref="X3:X4"/>
    <mergeCell ref="Y3:Y4"/>
    <mergeCell ref="Z3:Z4"/>
    <mergeCell ref="T11:V11"/>
    <mergeCell ref="T12:V12"/>
    <mergeCell ref="T13:V13"/>
    <mergeCell ref="T14:V14"/>
    <mergeCell ref="T15:V15"/>
    <mergeCell ref="T16:V16"/>
    <mergeCell ref="T5:V5"/>
    <mergeCell ref="T6:V6"/>
    <mergeCell ref="T7:V7"/>
    <mergeCell ref="T8:V8"/>
    <mergeCell ref="T9:V9"/>
    <mergeCell ref="T10:V10"/>
    <mergeCell ref="T23:V23"/>
    <mergeCell ref="T24:V24"/>
    <mergeCell ref="T25:V25"/>
    <mergeCell ref="J1:Q2"/>
    <mergeCell ref="T26:V26"/>
    <mergeCell ref="T27:V27"/>
    <mergeCell ref="T17:V17"/>
    <mergeCell ref="T18:V18"/>
    <mergeCell ref="T19:V19"/>
    <mergeCell ref="T20:V20"/>
    <mergeCell ref="T21:V21"/>
    <mergeCell ref="T22:V22"/>
    <mergeCell ref="S41:Y41"/>
    <mergeCell ref="T34:V34"/>
    <mergeCell ref="T35:V35"/>
    <mergeCell ref="T36:V36"/>
    <mergeCell ref="T38:V38"/>
    <mergeCell ref="T39:V39"/>
    <mergeCell ref="S40:Y40"/>
    <mergeCell ref="T28:V28"/>
    <mergeCell ref="T29:V29"/>
    <mergeCell ref="T30:V30"/>
    <mergeCell ref="T31:V31"/>
    <mergeCell ref="T32:V32"/>
    <mergeCell ref="T33:V3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R639"/>
  <sheetViews>
    <sheetView zoomScale="80" zoomScaleNormal="80" workbookViewId="0">
      <selection activeCell="B206" sqref="B206"/>
    </sheetView>
  </sheetViews>
  <sheetFormatPr defaultRowHeight="15"/>
  <cols>
    <col min="1" max="1" width="6.28515625" style="171" customWidth="1"/>
    <col min="2" max="2" width="27.7109375" style="184" customWidth="1"/>
    <col min="3" max="3" width="12.42578125" style="185" customWidth="1"/>
    <col min="4" max="18" width="8.7109375" style="186" customWidth="1"/>
  </cols>
  <sheetData>
    <row r="1" spans="1:18" ht="15.75" thickBot="1">
      <c r="A1" s="843" t="s">
        <v>0</v>
      </c>
      <c r="B1" s="843"/>
      <c r="C1" s="843"/>
      <c r="D1" s="843"/>
      <c r="E1" s="843"/>
      <c r="F1" s="843"/>
      <c r="G1" s="843"/>
      <c r="H1" s="843"/>
      <c r="I1" s="843"/>
      <c r="J1" s="843"/>
      <c r="K1" s="843"/>
      <c r="L1" s="843"/>
      <c r="M1" s="843"/>
      <c r="N1" s="843"/>
      <c r="O1" s="843"/>
      <c r="P1" s="843"/>
      <c r="Q1" s="843"/>
      <c r="R1" s="843"/>
    </row>
    <row r="2" spans="1:18">
      <c r="A2" s="844" t="s">
        <v>1</v>
      </c>
      <c r="B2" s="824" t="s">
        <v>162</v>
      </c>
      <c r="C2" s="824" t="s">
        <v>163</v>
      </c>
      <c r="D2" s="827" t="s">
        <v>4</v>
      </c>
      <c r="E2" s="828"/>
      <c r="F2" s="829"/>
      <c r="G2" s="825" t="s">
        <v>5</v>
      </c>
      <c r="H2" s="827" t="s">
        <v>6</v>
      </c>
      <c r="I2" s="828"/>
      <c r="J2" s="828"/>
      <c r="K2" s="828"/>
      <c r="L2" s="829"/>
      <c r="M2" s="825" t="s">
        <v>7</v>
      </c>
      <c r="N2" s="827"/>
      <c r="O2" s="827"/>
      <c r="P2" s="827"/>
      <c r="Q2" s="827"/>
      <c r="R2" s="830"/>
    </row>
    <row r="3" spans="1:18" ht="29.25" thickBot="1">
      <c r="A3" s="847"/>
      <c r="B3" s="848"/>
      <c r="C3" s="848"/>
      <c r="D3" s="1" t="s">
        <v>8</v>
      </c>
      <c r="E3" s="1" t="s">
        <v>9</v>
      </c>
      <c r="F3" s="1" t="s">
        <v>10</v>
      </c>
      <c r="G3" s="826"/>
      <c r="H3" s="1" t="s">
        <v>11</v>
      </c>
      <c r="I3" s="1" t="s">
        <v>12</v>
      </c>
      <c r="J3" s="1" t="s">
        <v>13</v>
      </c>
      <c r="K3" s="1" t="s">
        <v>14</v>
      </c>
      <c r="L3" s="1" t="s">
        <v>15</v>
      </c>
      <c r="M3" s="1" t="s">
        <v>16</v>
      </c>
      <c r="N3" s="2" t="s">
        <v>17</v>
      </c>
      <c r="O3" s="2" t="s">
        <v>18</v>
      </c>
      <c r="P3" s="2" t="s">
        <v>19</v>
      </c>
      <c r="Q3" s="2" t="s">
        <v>20</v>
      </c>
      <c r="R3" s="3" t="s">
        <v>21</v>
      </c>
    </row>
    <row r="4" spans="1:18" ht="19.5" thickBot="1">
      <c r="A4" s="831" t="s">
        <v>164</v>
      </c>
      <c r="B4" s="832"/>
      <c r="C4" s="832"/>
      <c r="D4" s="832"/>
      <c r="E4" s="832"/>
      <c r="F4" s="832"/>
      <c r="G4" s="832"/>
      <c r="H4" s="832"/>
      <c r="I4" s="832"/>
      <c r="J4" s="832"/>
      <c r="K4" s="832"/>
      <c r="L4" s="832"/>
      <c r="M4" s="832"/>
      <c r="N4" s="832"/>
      <c r="O4" s="832"/>
      <c r="P4" s="832"/>
      <c r="Q4" s="832"/>
      <c r="R4" s="833"/>
    </row>
    <row r="5" spans="1:18">
      <c r="A5" s="141">
        <v>424</v>
      </c>
      <c r="B5" s="625" t="s">
        <v>213</v>
      </c>
      <c r="C5" s="142" t="s">
        <v>159</v>
      </c>
      <c r="D5" s="143">
        <f t="shared" ref="D5:R5" si="0">SUM(D6)</f>
        <v>5.08</v>
      </c>
      <c r="E5" s="143">
        <f t="shared" si="0"/>
        <v>4.5999999999999996</v>
      </c>
      <c r="F5" s="143">
        <f t="shared" si="0"/>
        <v>0.28000000000000003</v>
      </c>
      <c r="G5" s="143">
        <f t="shared" si="0"/>
        <v>62.8</v>
      </c>
      <c r="H5" s="144">
        <f t="shared" si="0"/>
        <v>2.8000000000000001E-2</v>
      </c>
      <c r="I5" s="144">
        <f t="shared" si="0"/>
        <v>0.17599999999999999</v>
      </c>
      <c r="J5" s="143">
        <f t="shared" si="0"/>
        <v>0</v>
      </c>
      <c r="K5" s="143">
        <f t="shared" si="0"/>
        <v>0.1</v>
      </c>
      <c r="L5" s="143">
        <f t="shared" si="0"/>
        <v>0.24</v>
      </c>
      <c r="M5" s="144">
        <f t="shared" si="0"/>
        <v>22</v>
      </c>
      <c r="N5" s="144">
        <f t="shared" si="0"/>
        <v>8.0000000000000002E-3</v>
      </c>
      <c r="O5" s="144">
        <f t="shared" si="0"/>
        <v>4.8</v>
      </c>
      <c r="P5" s="144">
        <f t="shared" si="0"/>
        <v>1.2E-2</v>
      </c>
      <c r="Q5" s="144">
        <f t="shared" si="0"/>
        <v>76.8</v>
      </c>
      <c r="R5" s="144">
        <f t="shared" si="0"/>
        <v>1</v>
      </c>
    </row>
    <row r="6" spans="1:18">
      <c r="A6" s="575"/>
      <c r="B6" s="633" t="s">
        <v>110</v>
      </c>
      <c r="C6" s="576" t="s">
        <v>49</v>
      </c>
      <c r="D6" s="583">
        <v>5.08</v>
      </c>
      <c r="E6" s="583">
        <v>4.5999999999999996</v>
      </c>
      <c r="F6" s="583">
        <v>0.28000000000000003</v>
      </c>
      <c r="G6" s="583">
        <v>62.8</v>
      </c>
      <c r="H6" s="584">
        <v>2.8000000000000001E-2</v>
      </c>
      <c r="I6" s="584">
        <v>0.17599999999999999</v>
      </c>
      <c r="J6" s="583">
        <v>0</v>
      </c>
      <c r="K6" s="583">
        <v>0.1</v>
      </c>
      <c r="L6" s="583">
        <v>0.24</v>
      </c>
      <c r="M6" s="584">
        <v>22</v>
      </c>
      <c r="N6" s="585">
        <v>8.0000000000000002E-3</v>
      </c>
      <c r="O6" s="585">
        <v>4.8</v>
      </c>
      <c r="P6" s="585">
        <v>1.2E-2</v>
      </c>
      <c r="Q6" s="585">
        <v>76.8</v>
      </c>
      <c r="R6" s="586">
        <v>1</v>
      </c>
    </row>
    <row r="7" spans="1:18">
      <c r="A7" s="581" t="s">
        <v>207</v>
      </c>
      <c r="B7" s="628" t="s">
        <v>208</v>
      </c>
      <c r="C7" s="582" t="s">
        <v>24</v>
      </c>
      <c r="D7" s="30">
        <f t="shared" ref="D7:R7" si="1">SUM(D8:D13)</f>
        <v>10.812000000000001</v>
      </c>
      <c r="E7" s="30">
        <f t="shared" si="1"/>
        <v>9.67</v>
      </c>
      <c r="F7" s="30">
        <f t="shared" si="1"/>
        <v>42.112000000000002</v>
      </c>
      <c r="G7" s="30">
        <f t="shared" si="1"/>
        <v>297.21999999999997</v>
      </c>
      <c r="H7" s="30">
        <f t="shared" si="1"/>
        <v>0.29100000000000004</v>
      </c>
      <c r="I7" s="30">
        <f t="shared" si="1"/>
        <v>0.22500000000000001</v>
      </c>
      <c r="J7" s="30">
        <f t="shared" si="1"/>
        <v>2.08</v>
      </c>
      <c r="K7" s="30">
        <f t="shared" si="1"/>
        <v>5.4000000000000006E-2</v>
      </c>
      <c r="L7" s="30">
        <f t="shared" si="1"/>
        <v>0.44</v>
      </c>
      <c r="M7" s="30">
        <f t="shared" si="1"/>
        <v>98.144999999999996</v>
      </c>
      <c r="N7" s="30">
        <f t="shared" si="1"/>
        <v>1.4999999999999999E-2</v>
      </c>
      <c r="O7" s="30">
        <f t="shared" si="1"/>
        <v>122.41999999999999</v>
      </c>
      <c r="P7" s="30">
        <f t="shared" si="1"/>
        <v>6.0000000000000001E-3</v>
      </c>
      <c r="Q7" s="30">
        <f t="shared" si="1"/>
        <v>294.2</v>
      </c>
      <c r="R7" s="59">
        <f t="shared" si="1"/>
        <v>4.2640000000000002</v>
      </c>
    </row>
    <row r="8" spans="1:18">
      <c r="A8" s="134"/>
      <c r="B8" s="629" t="s">
        <v>155</v>
      </c>
      <c r="C8" s="135" t="s">
        <v>209</v>
      </c>
      <c r="D8" s="43">
        <v>6.3</v>
      </c>
      <c r="E8" s="43">
        <v>1.65</v>
      </c>
      <c r="F8" s="43">
        <v>28.55</v>
      </c>
      <c r="G8" s="43">
        <v>154</v>
      </c>
      <c r="H8" s="14">
        <v>0.22700000000000001</v>
      </c>
      <c r="I8" s="14">
        <v>0.11700000000000001</v>
      </c>
      <c r="J8" s="43">
        <v>0</v>
      </c>
      <c r="K8" s="136">
        <v>1E-3</v>
      </c>
      <c r="L8" s="136">
        <v>0.4</v>
      </c>
      <c r="M8" s="137">
        <v>12.51</v>
      </c>
      <c r="N8" s="138">
        <v>1E-3</v>
      </c>
      <c r="O8" s="14">
        <v>100</v>
      </c>
      <c r="P8" s="14">
        <v>3.0000000000000001E-3</v>
      </c>
      <c r="Q8" s="138">
        <v>149</v>
      </c>
      <c r="R8" s="86">
        <v>4.1900000000000004</v>
      </c>
    </row>
    <row r="9" spans="1:18">
      <c r="A9" s="134"/>
      <c r="B9" s="629" t="s">
        <v>25</v>
      </c>
      <c r="C9" s="135" t="s">
        <v>108</v>
      </c>
      <c r="D9" s="43">
        <v>3.2000000000000001E-2</v>
      </c>
      <c r="E9" s="43">
        <v>2.9</v>
      </c>
      <c r="F9" s="43">
        <v>5.1999999999999998E-2</v>
      </c>
      <c r="G9" s="43">
        <v>26.48</v>
      </c>
      <c r="H9" s="14">
        <v>0</v>
      </c>
      <c r="I9" s="14">
        <v>8.0000000000000002E-3</v>
      </c>
      <c r="J9" s="43">
        <v>0</v>
      </c>
      <c r="K9" s="136">
        <v>1.7999999999999999E-2</v>
      </c>
      <c r="L9" s="136">
        <v>0.04</v>
      </c>
      <c r="M9" s="137">
        <v>0.13500000000000001</v>
      </c>
      <c r="N9" s="138">
        <v>0</v>
      </c>
      <c r="O9" s="14">
        <v>0.02</v>
      </c>
      <c r="P9" s="14">
        <v>0</v>
      </c>
      <c r="Q9" s="138">
        <v>1.2</v>
      </c>
      <c r="R9" s="86">
        <v>1.2999999999999999E-2</v>
      </c>
    </row>
    <row r="10" spans="1:18">
      <c r="A10" s="134"/>
      <c r="B10" s="629" t="s">
        <v>29</v>
      </c>
      <c r="C10" s="135" t="s">
        <v>210</v>
      </c>
      <c r="D10" s="43">
        <v>0</v>
      </c>
      <c r="E10" s="43">
        <v>0</v>
      </c>
      <c r="F10" s="43">
        <v>0</v>
      </c>
      <c r="G10" s="43">
        <v>0</v>
      </c>
      <c r="H10" s="14">
        <v>0</v>
      </c>
      <c r="I10" s="14">
        <v>0</v>
      </c>
      <c r="J10" s="43">
        <v>0</v>
      </c>
      <c r="K10" s="43">
        <v>0</v>
      </c>
      <c r="L10" s="43">
        <v>0</v>
      </c>
      <c r="M10" s="43">
        <v>0</v>
      </c>
      <c r="N10" s="43">
        <v>0</v>
      </c>
      <c r="O10" s="14">
        <v>0</v>
      </c>
      <c r="P10" s="14">
        <v>0</v>
      </c>
      <c r="Q10" s="43">
        <v>0</v>
      </c>
      <c r="R10" s="86">
        <v>0</v>
      </c>
    </row>
    <row r="11" spans="1:18">
      <c r="A11" s="134"/>
      <c r="B11" s="629" t="s">
        <v>27</v>
      </c>
      <c r="C11" s="135" t="s">
        <v>211</v>
      </c>
      <c r="D11" s="43">
        <v>4.4800000000000004</v>
      </c>
      <c r="E11" s="43">
        <v>5.12</v>
      </c>
      <c r="F11" s="43">
        <v>7.52</v>
      </c>
      <c r="G11" s="43">
        <v>92.8</v>
      </c>
      <c r="H11" s="14">
        <v>6.4000000000000001E-2</v>
      </c>
      <c r="I11" s="14">
        <v>0.1</v>
      </c>
      <c r="J11" s="43">
        <v>2.08</v>
      </c>
      <c r="K11" s="136">
        <v>3.5000000000000003E-2</v>
      </c>
      <c r="L11" s="136">
        <v>0</v>
      </c>
      <c r="M11" s="137">
        <v>85.32</v>
      </c>
      <c r="N11" s="138">
        <v>1.4E-2</v>
      </c>
      <c r="O11" s="14">
        <v>22.4</v>
      </c>
      <c r="P11" s="14">
        <v>3.0000000000000001E-3</v>
      </c>
      <c r="Q11" s="138">
        <v>144</v>
      </c>
      <c r="R11" s="86">
        <v>4.2999999999999997E-2</v>
      </c>
    </row>
    <row r="12" spans="1:18">
      <c r="A12" s="134"/>
      <c r="B12" s="629" t="s">
        <v>33</v>
      </c>
      <c r="C12" s="135" t="s">
        <v>26</v>
      </c>
      <c r="D12" s="43">
        <v>0</v>
      </c>
      <c r="E12" s="43">
        <v>0</v>
      </c>
      <c r="F12" s="43">
        <v>5.99</v>
      </c>
      <c r="G12" s="43">
        <v>23.94</v>
      </c>
      <c r="H12" s="14">
        <v>0</v>
      </c>
      <c r="I12" s="14">
        <v>0</v>
      </c>
      <c r="J12" s="43">
        <v>0</v>
      </c>
      <c r="K12" s="136">
        <v>0</v>
      </c>
      <c r="L12" s="136">
        <v>0</v>
      </c>
      <c r="M12" s="137">
        <v>0.18</v>
      </c>
      <c r="N12" s="138">
        <v>0</v>
      </c>
      <c r="O12" s="14">
        <v>0</v>
      </c>
      <c r="P12" s="14">
        <v>0</v>
      </c>
      <c r="Q12" s="138">
        <v>0</v>
      </c>
      <c r="R12" s="86">
        <v>1.7999999999999999E-2</v>
      </c>
    </row>
    <row r="13" spans="1:18">
      <c r="A13" s="134"/>
      <c r="B13" s="629" t="s">
        <v>31</v>
      </c>
      <c r="C13" s="135" t="s">
        <v>32</v>
      </c>
      <c r="D13" s="43">
        <v>0</v>
      </c>
      <c r="E13" s="43">
        <v>0</v>
      </c>
      <c r="F13" s="43">
        <v>0</v>
      </c>
      <c r="G13" s="43">
        <v>0</v>
      </c>
      <c r="H13" s="14">
        <v>0</v>
      </c>
      <c r="I13" s="14">
        <v>0</v>
      </c>
      <c r="J13" s="43">
        <v>0</v>
      </c>
      <c r="K13" s="43">
        <v>0</v>
      </c>
      <c r="L13" s="43">
        <v>0</v>
      </c>
      <c r="M13" s="43">
        <v>0</v>
      </c>
      <c r="N13" s="43">
        <v>0</v>
      </c>
      <c r="O13" s="14">
        <v>0</v>
      </c>
      <c r="P13" s="14">
        <v>0</v>
      </c>
      <c r="Q13" s="43">
        <v>0</v>
      </c>
      <c r="R13" s="86">
        <v>0</v>
      </c>
    </row>
    <row r="14" spans="1:18">
      <c r="A14" s="139" t="s">
        <v>212</v>
      </c>
      <c r="B14" s="5" t="s">
        <v>37</v>
      </c>
      <c r="C14" s="78" t="s">
        <v>24</v>
      </c>
      <c r="D14" s="8">
        <f t="shared" ref="D14:R14" si="2">SUM(D15:D18)</f>
        <v>4.21</v>
      </c>
      <c r="E14" s="8">
        <f t="shared" si="2"/>
        <v>4.6100000000000003</v>
      </c>
      <c r="F14" s="8">
        <f t="shared" si="2"/>
        <v>17.07</v>
      </c>
      <c r="G14" s="8">
        <f t="shared" si="2"/>
        <v>125.56</v>
      </c>
      <c r="H14" s="8">
        <f t="shared" si="2"/>
        <v>1.2E-2</v>
      </c>
      <c r="I14" s="8">
        <f t="shared" si="2"/>
        <v>0.151</v>
      </c>
      <c r="J14" s="8">
        <f t="shared" si="2"/>
        <v>0</v>
      </c>
      <c r="K14" s="8">
        <f t="shared" si="2"/>
        <v>2.7E-2</v>
      </c>
      <c r="L14" s="8">
        <f t="shared" si="2"/>
        <v>7.0000000000000001E-3</v>
      </c>
      <c r="M14" s="8">
        <f t="shared" si="2"/>
        <v>32.504000000000005</v>
      </c>
      <c r="N14" s="8">
        <f t="shared" si="2"/>
        <v>1.0999999999999999E-2</v>
      </c>
      <c r="O14" s="8">
        <f t="shared" si="2"/>
        <v>26.545000000000002</v>
      </c>
      <c r="P14" s="8">
        <f t="shared" si="2"/>
        <v>2E-3</v>
      </c>
      <c r="Q14" s="8">
        <f t="shared" si="2"/>
        <v>124.53999999999999</v>
      </c>
      <c r="R14" s="9">
        <f t="shared" si="2"/>
        <v>0.76100000000000001</v>
      </c>
    </row>
    <row r="15" spans="1:18">
      <c r="A15" s="139"/>
      <c r="B15" s="11" t="s">
        <v>38</v>
      </c>
      <c r="C15" s="53" t="s">
        <v>39</v>
      </c>
      <c r="D15" s="15">
        <v>0</v>
      </c>
      <c r="E15" s="15">
        <v>0</v>
      </c>
      <c r="F15" s="15">
        <v>0</v>
      </c>
      <c r="G15" s="15">
        <v>0</v>
      </c>
      <c r="H15" s="15">
        <v>0</v>
      </c>
      <c r="I15" s="15">
        <v>0</v>
      </c>
      <c r="J15" s="15">
        <v>0</v>
      </c>
      <c r="K15" s="15">
        <v>0</v>
      </c>
      <c r="L15" s="15">
        <v>0</v>
      </c>
      <c r="M15" s="15">
        <v>0</v>
      </c>
      <c r="N15" s="16">
        <v>0</v>
      </c>
      <c r="O15" s="16">
        <v>0</v>
      </c>
      <c r="P15" s="16">
        <v>0</v>
      </c>
      <c r="Q15" s="16">
        <v>0</v>
      </c>
      <c r="R15" s="17">
        <v>0</v>
      </c>
    </row>
    <row r="16" spans="1:18">
      <c r="A16" s="139"/>
      <c r="B16" s="11" t="s">
        <v>40</v>
      </c>
      <c r="C16" s="53" t="s">
        <v>41</v>
      </c>
      <c r="D16" s="15">
        <v>0.54</v>
      </c>
      <c r="E16" s="15">
        <v>0.33</v>
      </c>
      <c r="F16" s="15">
        <v>0.23</v>
      </c>
      <c r="G16" s="15">
        <v>6.42</v>
      </c>
      <c r="H16" s="15">
        <v>0</v>
      </c>
      <c r="I16" s="15">
        <v>4.0000000000000001E-3</v>
      </c>
      <c r="J16" s="15">
        <v>0</v>
      </c>
      <c r="K16" s="15">
        <v>0</v>
      </c>
      <c r="L16" s="15">
        <v>7.0000000000000001E-3</v>
      </c>
      <c r="M16" s="15">
        <v>2.84</v>
      </c>
      <c r="N16" s="16">
        <v>0</v>
      </c>
      <c r="O16" s="16">
        <v>9.4350000000000005</v>
      </c>
      <c r="P16" s="16">
        <v>0</v>
      </c>
      <c r="Q16" s="16">
        <v>14.54</v>
      </c>
      <c r="R16" s="17">
        <v>0.48799999999999999</v>
      </c>
    </row>
    <row r="17" spans="1:18" ht="30">
      <c r="A17" s="139"/>
      <c r="B17" s="11" t="s">
        <v>42</v>
      </c>
      <c r="C17" s="53" t="s">
        <v>43</v>
      </c>
      <c r="D17" s="15">
        <v>3.67</v>
      </c>
      <c r="E17" s="15">
        <v>4.28</v>
      </c>
      <c r="F17" s="15">
        <v>5.74</v>
      </c>
      <c r="G17" s="15">
        <v>77</v>
      </c>
      <c r="H17" s="15">
        <v>1.2E-2</v>
      </c>
      <c r="I17" s="15">
        <v>0.14699999999999999</v>
      </c>
      <c r="J17" s="15">
        <v>0</v>
      </c>
      <c r="K17" s="15">
        <v>2.7E-2</v>
      </c>
      <c r="L17" s="15">
        <v>0</v>
      </c>
      <c r="M17" s="15">
        <v>29.33</v>
      </c>
      <c r="N17" s="16">
        <v>1.0999999999999999E-2</v>
      </c>
      <c r="O17" s="16">
        <v>17.11</v>
      </c>
      <c r="P17" s="16">
        <v>2E-3</v>
      </c>
      <c r="Q17" s="16">
        <v>110</v>
      </c>
      <c r="R17" s="17">
        <v>0.24</v>
      </c>
    </row>
    <row r="18" spans="1:18">
      <c r="A18" s="140"/>
      <c r="B18" s="11" t="s">
        <v>44</v>
      </c>
      <c r="C18" s="53" t="s">
        <v>45</v>
      </c>
      <c r="D18" s="15">
        <v>0</v>
      </c>
      <c r="E18" s="15">
        <v>0</v>
      </c>
      <c r="F18" s="15">
        <v>11.1</v>
      </c>
      <c r="G18" s="15">
        <v>42.14</v>
      </c>
      <c r="H18" s="15">
        <v>0</v>
      </c>
      <c r="I18" s="15">
        <v>0</v>
      </c>
      <c r="J18" s="15">
        <v>0</v>
      </c>
      <c r="K18" s="15">
        <v>0</v>
      </c>
      <c r="L18" s="15">
        <v>0</v>
      </c>
      <c r="M18" s="15">
        <v>0.33400000000000002</v>
      </c>
      <c r="N18" s="16">
        <v>0</v>
      </c>
      <c r="O18" s="16">
        <v>0</v>
      </c>
      <c r="P18" s="16">
        <v>0</v>
      </c>
      <c r="Q18" s="16">
        <v>0</v>
      </c>
      <c r="R18" s="17">
        <v>3.3000000000000002E-2</v>
      </c>
    </row>
    <row r="19" spans="1:18">
      <c r="A19" s="10">
        <v>10</v>
      </c>
      <c r="B19" s="28" t="s">
        <v>48</v>
      </c>
      <c r="C19" s="87" t="s">
        <v>159</v>
      </c>
      <c r="D19" s="31">
        <f t="shared" ref="D19:R19" si="3">SUM(D20)</f>
        <v>3.16</v>
      </c>
      <c r="E19" s="31">
        <f t="shared" si="3"/>
        <v>0.4</v>
      </c>
      <c r="F19" s="31">
        <f t="shared" si="3"/>
        <v>19.32</v>
      </c>
      <c r="G19" s="31">
        <f t="shared" si="3"/>
        <v>94</v>
      </c>
      <c r="H19" s="31">
        <f t="shared" si="3"/>
        <v>6.4000000000000001E-2</v>
      </c>
      <c r="I19" s="31">
        <f t="shared" si="3"/>
        <v>2.4E-2</v>
      </c>
      <c r="J19" s="31">
        <f t="shared" si="3"/>
        <v>0</v>
      </c>
      <c r="K19" s="31">
        <f t="shared" si="3"/>
        <v>0</v>
      </c>
      <c r="L19" s="31">
        <f t="shared" si="3"/>
        <v>0.52</v>
      </c>
      <c r="M19" s="31">
        <f t="shared" si="3"/>
        <v>9.1999999999999993</v>
      </c>
      <c r="N19" s="31">
        <f t="shared" si="3"/>
        <v>1E-3</v>
      </c>
      <c r="O19" s="31">
        <f t="shared" si="3"/>
        <v>13.2</v>
      </c>
      <c r="P19" s="31">
        <f t="shared" si="3"/>
        <v>2E-3</v>
      </c>
      <c r="Q19" s="31">
        <f t="shared" si="3"/>
        <v>34.799999999999997</v>
      </c>
      <c r="R19" s="32">
        <f t="shared" si="3"/>
        <v>0.8</v>
      </c>
    </row>
    <row r="20" spans="1:18">
      <c r="A20" s="98"/>
      <c r="B20" s="34" t="s">
        <v>48</v>
      </c>
      <c r="C20" s="99" t="s">
        <v>49</v>
      </c>
      <c r="D20" s="37">
        <v>3.16</v>
      </c>
      <c r="E20" s="37">
        <v>0.4</v>
      </c>
      <c r="F20" s="37">
        <v>19.32</v>
      </c>
      <c r="G20" s="37">
        <v>94</v>
      </c>
      <c r="H20" s="37">
        <v>6.4000000000000001E-2</v>
      </c>
      <c r="I20" s="37">
        <v>2.4E-2</v>
      </c>
      <c r="J20" s="37">
        <v>0</v>
      </c>
      <c r="K20" s="37">
        <v>0</v>
      </c>
      <c r="L20" s="37">
        <v>0.52</v>
      </c>
      <c r="M20" s="37">
        <v>9.1999999999999993</v>
      </c>
      <c r="N20" s="38">
        <v>1E-3</v>
      </c>
      <c r="O20" s="38">
        <v>13.2</v>
      </c>
      <c r="P20" s="38">
        <v>2E-3</v>
      </c>
      <c r="Q20" s="38">
        <v>34.799999999999997</v>
      </c>
      <c r="R20" s="39">
        <v>0.8</v>
      </c>
    </row>
    <row r="21" spans="1:18">
      <c r="A21" s="249">
        <v>140</v>
      </c>
      <c r="B21" s="625" t="s">
        <v>50</v>
      </c>
      <c r="C21" s="142" t="s">
        <v>51</v>
      </c>
      <c r="D21" s="236">
        <f t="shared" ref="D21:R21" si="4">SUM(D22)</f>
        <v>12.7</v>
      </c>
      <c r="E21" s="236">
        <f t="shared" si="4"/>
        <v>11.5</v>
      </c>
      <c r="F21" s="236">
        <f t="shared" si="4"/>
        <v>0.7</v>
      </c>
      <c r="G21" s="236">
        <f t="shared" si="4"/>
        <v>157</v>
      </c>
      <c r="H21" s="250">
        <f t="shared" si="4"/>
        <v>7.0000000000000007E-2</v>
      </c>
      <c r="I21" s="250">
        <f t="shared" si="4"/>
        <v>0.44</v>
      </c>
      <c r="J21" s="236">
        <f t="shared" si="4"/>
        <v>0</v>
      </c>
      <c r="K21" s="236">
        <f t="shared" si="4"/>
        <v>5.0000000000000001E-3</v>
      </c>
      <c r="L21" s="236">
        <f t="shared" si="4"/>
        <v>0.2</v>
      </c>
      <c r="M21" s="236">
        <f t="shared" si="4"/>
        <v>55</v>
      </c>
      <c r="N21" s="236">
        <f t="shared" si="4"/>
        <v>2E-3</v>
      </c>
      <c r="O21" s="236">
        <f t="shared" si="4"/>
        <v>9</v>
      </c>
      <c r="P21" s="236">
        <f t="shared" si="4"/>
        <v>0</v>
      </c>
      <c r="Q21" s="236">
        <f t="shared" si="4"/>
        <v>11</v>
      </c>
      <c r="R21" s="448">
        <f t="shared" si="4"/>
        <v>2.5</v>
      </c>
    </row>
    <row r="22" spans="1:18" ht="15.75" thickBot="1">
      <c r="A22" s="249"/>
      <c r="B22" s="626" t="s">
        <v>93</v>
      </c>
      <c r="C22" s="251" t="s">
        <v>328</v>
      </c>
      <c r="D22" s="239">
        <v>12.7</v>
      </c>
      <c r="E22" s="239">
        <v>11.5</v>
      </c>
      <c r="F22" s="239">
        <v>0.7</v>
      </c>
      <c r="G22" s="239">
        <v>157</v>
      </c>
      <c r="H22" s="252">
        <v>7.0000000000000007E-2</v>
      </c>
      <c r="I22" s="252">
        <v>0.44</v>
      </c>
      <c r="J22" s="239">
        <v>0</v>
      </c>
      <c r="K22" s="239">
        <v>5.0000000000000001E-3</v>
      </c>
      <c r="L22" s="239">
        <v>0.2</v>
      </c>
      <c r="M22" s="252">
        <v>55</v>
      </c>
      <c r="N22" s="253">
        <v>2E-3</v>
      </c>
      <c r="O22" s="253">
        <v>9</v>
      </c>
      <c r="P22" s="253">
        <v>0</v>
      </c>
      <c r="Q22" s="253">
        <v>11</v>
      </c>
      <c r="R22" s="254">
        <v>2.5</v>
      </c>
    </row>
    <row r="23" spans="1:18" ht="16.5" thickBot="1">
      <c r="A23" s="834" t="s">
        <v>160</v>
      </c>
      <c r="B23" s="835"/>
      <c r="C23" s="836"/>
      <c r="D23" s="46">
        <f>SUM(D5,D7,D14,D19,D21,)</f>
        <v>35.962000000000003</v>
      </c>
      <c r="E23" s="46">
        <f t="shared" ref="E23:R23" si="5">SUM(E5,E7,E14,E19,E21,)</f>
        <v>30.779999999999998</v>
      </c>
      <c r="F23" s="46">
        <f t="shared" si="5"/>
        <v>79.482000000000014</v>
      </c>
      <c r="G23" s="46">
        <f t="shared" si="5"/>
        <v>736.57999999999993</v>
      </c>
      <c r="H23" s="46">
        <f t="shared" si="5"/>
        <v>0.46500000000000008</v>
      </c>
      <c r="I23" s="46">
        <f t="shared" si="5"/>
        <v>1.016</v>
      </c>
      <c r="J23" s="46">
        <f t="shared" si="5"/>
        <v>2.08</v>
      </c>
      <c r="K23" s="46">
        <f t="shared" si="5"/>
        <v>0.18600000000000003</v>
      </c>
      <c r="L23" s="46">
        <f t="shared" si="5"/>
        <v>1.4069999999999998</v>
      </c>
      <c r="M23" s="46">
        <f t="shared" si="5"/>
        <v>216.84899999999999</v>
      </c>
      <c r="N23" s="46">
        <f t="shared" si="5"/>
        <v>3.7000000000000005E-2</v>
      </c>
      <c r="O23" s="46">
        <f t="shared" si="5"/>
        <v>175.96499999999997</v>
      </c>
      <c r="P23" s="46">
        <f t="shared" si="5"/>
        <v>2.2000000000000006E-2</v>
      </c>
      <c r="Q23" s="46">
        <f t="shared" si="5"/>
        <v>541.33999999999992</v>
      </c>
      <c r="R23" s="46">
        <f t="shared" si="5"/>
        <v>9.3249999999999993</v>
      </c>
    </row>
    <row r="24" spans="1:18" ht="15.75" thickBot="1">
      <c r="A24" s="837" t="s">
        <v>55</v>
      </c>
      <c r="B24" s="838"/>
      <c r="C24" s="838"/>
      <c r="D24" s="838"/>
      <c r="E24" s="838"/>
      <c r="F24" s="838"/>
      <c r="G24" s="838"/>
      <c r="H24" s="838"/>
      <c r="I24" s="838"/>
      <c r="J24" s="838"/>
      <c r="K24" s="838"/>
      <c r="L24" s="838"/>
      <c r="M24" s="838"/>
      <c r="N24" s="838"/>
      <c r="O24" s="838"/>
      <c r="P24" s="838"/>
      <c r="Q24" s="838"/>
      <c r="R24" s="839"/>
    </row>
    <row r="25" spans="1:18" ht="42.75">
      <c r="A25" s="154">
        <v>11</v>
      </c>
      <c r="B25" s="105" t="s">
        <v>271</v>
      </c>
      <c r="C25" s="155" t="s">
        <v>51</v>
      </c>
      <c r="D25" s="156">
        <f t="shared" ref="D25:R25" si="6">SUM(D26:D29)</f>
        <v>1.65</v>
      </c>
      <c r="E25" s="156">
        <f t="shared" si="6"/>
        <v>7.09</v>
      </c>
      <c r="F25" s="156">
        <f t="shared" si="6"/>
        <v>4.8599999999999994</v>
      </c>
      <c r="G25" s="156">
        <f t="shared" si="6"/>
        <v>90.93</v>
      </c>
      <c r="H25" s="156">
        <f t="shared" si="6"/>
        <v>3.3000000000000002E-2</v>
      </c>
      <c r="I25" s="156">
        <f t="shared" si="6"/>
        <v>4.2999999999999997E-2</v>
      </c>
      <c r="J25" s="156">
        <f t="shared" si="6"/>
        <v>36.944000000000003</v>
      </c>
      <c r="K25" s="156">
        <f t="shared" si="6"/>
        <v>0.32200000000000001</v>
      </c>
      <c r="L25" s="156">
        <f t="shared" si="6"/>
        <v>0.78900000000000003</v>
      </c>
      <c r="M25" s="156">
        <f t="shared" si="6"/>
        <v>46.56</v>
      </c>
      <c r="N25" s="156">
        <f t="shared" si="6"/>
        <v>3.0000000000000001E-3</v>
      </c>
      <c r="O25" s="156">
        <f t="shared" si="6"/>
        <v>18.880000000000003</v>
      </c>
      <c r="P25" s="156">
        <f t="shared" si="6"/>
        <v>0</v>
      </c>
      <c r="Q25" s="156">
        <f t="shared" si="6"/>
        <v>33.6</v>
      </c>
      <c r="R25" s="157">
        <f t="shared" si="6"/>
        <v>0.59199999999999997</v>
      </c>
    </row>
    <row r="26" spans="1:18">
      <c r="A26" s="23"/>
      <c r="B26" s="68" t="s">
        <v>121</v>
      </c>
      <c r="C26" s="158" t="s">
        <v>272</v>
      </c>
      <c r="D26" s="43">
        <v>1.44</v>
      </c>
      <c r="E26" s="43">
        <v>0.08</v>
      </c>
      <c r="F26" s="43">
        <v>3.76</v>
      </c>
      <c r="G26" s="43">
        <v>22.4</v>
      </c>
      <c r="H26" s="43">
        <v>2.4E-2</v>
      </c>
      <c r="I26" s="43">
        <v>3.2000000000000001E-2</v>
      </c>
      <c r="J26" s="43">
        <v>36</v>
      </c>
      <c r="K26" s="43">
        <v>2E-3</v>
      </c>
      <c r="L26" s="43">
        <v>0.08</v>
      </c>
      <c r="M26" s="43">
        <v>38.4</v>
      </c>
      <c r="N26" s="44">
        <v>2E-3</v>
      </c>
      <c r="O26" s="44">
        <v>12.8</v>
      </c>
      <c r="P26" s="44">
        <v>0</v>
      </c>
      <c r="Q26" s="44">
        <v>24.8</v>
      </c>
      <c r="R26" s="45">
        <v>0.48</v>
      </c>
    </row>
    <row r="27" spans="1:18">
      <c r="A27" s="23"/>
      <c r="B27" s="68" t="s">
        <v>131</v>
      </c>
      <c r="C27" s="158" t="s">
        <v>273</v>
      </c>
      <c r="D27" s="15">
        <v>0.21</v>
      </c>
      <c r="E27" s="15">
        <v>0.02</v>
      </c>
      <c r="F27" s="15">
        <v>1.1000000000000001</v>
      </c>
      <c r="G27" s="15">
        <v>5.6</v>
      </c>
      <c r="H27" s="15">
        <v>8.9999999999999993E-3</v>
      </c>
      <c r="I27" s="15">
        <v>1.0999999999999999E-2</v>
      </c>
      <c r="J27" s="15">
        <v>0.94399999999999995</v>
      </c>
      <c r="K27" s="15">
        <v>0.32</v>
      </c>
      <c r="L27" s="15">
        <v>6.4000000000000001E-2</v>
      </c>
      <c r="M27" s="15">
        <v>8.16</v>
      </c>
      <c r="N27" s="16">
        <v>1E-3</v>
      </c>
      <c r="O27" s="16">
        <v>6.08</v>
      </c>
      <c r="P27" s="16">
        <v>0</v>
      </c>
      <c r="Q27" s="16">
        <v>8.8000000000000007</v>
      </c>
      <c r="R27" s="17">
        <v>0.112</v>
      </c>
    </row>
    <row r="28" spans="1:18">
      <c r="A28" s="23"/>
      <c r="B28" s="68" t="s">
        <v>85</v>
      </c>
      <c r="C28" s="158" t="s">
        <v>201</v>
      </c>
      <c r="D28" s="43">
        <v>0</v>
      </c>
      <c r="E28" s="43">
        <v>6.99</v>
      </c>
      <c r="F28" s="43">
        <v>0</v>
      </c>
      <c r="G28" s="43">
        <v>62.93</v>
      </c>
      <c r="H28" s="43">
        <v>0</v>
      </c>
      <c r="I28" s="43">
        <v>0</v>
      </c>
      <c r="J28" s="43">
        <v>0</v>
      </c>
      <c r="K28" s="43">
        <v>0</v>
      </c>
      <c r="L28" s="15">
        <v>0.64500000000000002</v>
      </c>
      <c r="M28" s="43">
        <v>0</v>
      </c>
      <c r="N28" s="43">
        <v>0</v>
      </c>
      <c r="O28" s="43">
        <v>0</v>
      </c>
      <c r="P28" s="43">
        <v>0</v>
      </c>
      <c r="Q28" s="43">
        <v>0</v>
      </c>
      <c r="R28" s="45">
        <v>0</v>
      </c>
    </row>
    <row r="29" spans="1:18">
      <c r="A29" s="23"/>
      <c r="B29" s="68" t="s">
        <v>31</v>
      </c>
      <c r="C29" s="158" t="s">
        <v>126</v>
      </c>
      <c r="D29" s="43">
        <v>0</v>
      </c>
      <c r="E29" s="43">
        <v>0</v>
      </c>
      <c r="F29" s="43">
        <v>0</v>
      </c>
      <c r="G29" s="43">
        <v>0</v>
      </c>
      <c r="H29" s="43">
        <v>0</v>
      </c>
      <c r="I29" s="43">
        <v>0</v>
      </c>
      <c r="J29" s="43">
        <v>0</v>
      </c>
      <c r="K29" s="43">
        <v>0</v>
      </c>
      <c r="L29" s="43">
        <v>0</v>
      </c>
      <c r="M29" s="43">
        <v>0</v>
      </c>
      <c r="N29" s="43">
        <v>0</v>
      </c>
      <c r="O29" s="43">
        <v>0</v>
      </c>
      <c r="P29" s="43">
        <v>0</v>
      </c>
      <c r="Q29" s="43">
        <v>0</v>
      </c>
      <c r="R29" s="45">
        <v>0</v>
      </c>
    </row>
    <row r="30" spans="1:18" ht="28.5">
      <c r="A30" s="10">
        <v>104</v>
      </c>
      <c r="B30" s="5" t="s">
        <v>218</v>
      </c>
      <c r="C30" s="78" t="s">
        <v>486</v>
      </c>
      <c r="D30" s="8">
        <f t="shared" ref="D30:R30" si="7">SUM(D31:D41)</f>
        <v>13.163999999999998</v>
      </c>
      <c r="E30" s="8">
        <f t="shared" si="7"/>
        <v>8.3449999999999989</v>
      </c>
      <c r="F30" s="8">
        <f t="shared" si="7"/>
        <v>16.486000000000001</v>
      </c>
      <c r="G30" s="8">
        <f t="shared" si="7"/>
        <v>201.27799999999999</v>
      </c>
      <c r="H30" s="8">
        <f t="shared" si="7"/>
        <v>0.16700000000000001</v>
      </c>
      <c r="I30" s="8">
        <f t="shared" si="7"/>
        <v>0.26600000000000001</v>
      </c>
      <c r="J30" s="8">
        <f t="shared" si="7"/>
        <v>7.2769999999999992</v>
      </c>
      <c r="K30" s="8">
        <f t="shared" si="7"/>
        <v>0.19600000000000001</v>
      </c>
      <c r="L30" s="8">
        <f t="shared" si="7"/>
        <v>0.54200000000000004</v>
      </c>
      <c r="M30" s="8">
        <f t="shared" si="7"/>
        <v>35.987000000000002</v>
      </c>
      <c r="N30" s="8">
        <f t="shared" si="7"/>
        <v>6.0000000000000001E-3</v>
      </c>
      <c r="O30" s="8">
        <f t="shared" si="7"/>
        <v>46.655999999999999</v>
      </c>
      <c r="P30" s="8">
        <f t="shared" si="7"/>
        <v>2E-3</v>
      </c>
      <c r="Q30" s="8">
        <f t="shared" si="7"/>
        <v>131.32600000000002</v>
      </c>
      <c r="R30" s="9">
        <f t="shared" si="7"/>
        <v>2.0529999999999999</v>
      </c>
    </row>
    <row r="31" spans="1:18">
      <c r="A31" s="10"/>
      <c r="B31" s="11" t="s">
        <v>67</v>
      </c>
      <c r="C31" s="70" t="s">
        <v>519</v>
      </c>
      <c r="D31" s="15">
        <v>2.552</v>
      </c>
      <c r="E31" s="15">
        <v>8.7999999999999995E-2</v>
      </c>
      <c r="F31" s="15">
        <v>12.23</v>
      </c>
      <c r="G31" s="15">
        <v>68.64</v>
      </c>
      <c r="H31" s="14">
        <v>2.8000000000000001E-2</v>
      </c>
      <c r="I31" s="14">
        <v>3.2000000000000001E-2</v>
      </c>
      <c r="J31" s="15">
        <v>4.5759999999999996</v>
      </c>
      <c r="K31" s="15">
        <v>3.0000000000000001E-3</v>
      </c>
      <c r="L31" s="15">
        <v>8.7999999999999995E-2</v>
      </c>
      <c r="M31" s="14">
        <v>8.8000000000000007</v>
      </c>
      <c r="N31" s="85">
        <v>4.0000000000000001E-3</v>
      </c>
      <c r="O31" s="85">
        <v>20.239999999999998</v>
      </c>
      <c r="P31" s="85">
        <v>0</v>
      </c>
      <c r="Q31" s="85">
        <v>51.04</v>
      </c>
      <c r="R31" s="86">
        <v>0.79200000000000004</v>
      </c>
    </row>
    <row r="32" spans="1:18">
      <c r="A32" s="10"/>
      <c r="B32" s="11" t="s">
        <v>140</v>
      </c>
      <c r="C32" s="70" t="s">
        <v>520</v>
      </c>
      <c r="D32" s="15">
        <v>0.123</v>
      </c>
      <c r="E32" s="15">
        <v>0</v>
      </c>
      <c r="F32" s="15">
        <v>0.8</v>
      </c>
      <c r="G32" s="15">
        <v>3.52</v>
      </c>
      <c r="H32" s="14">
        <v>4.0000000000000001E-3</v>
      </c>
      <c r="I32" s="14">
        <v>2E-3</v>
      </c>
      <c r="J32" s="15">
        <v>0.88</v>
      </c>
      <c r="K32" s="15">
        <v>0</v>
      </c>
      <c r="L32" s="15">
        <v>1.7999999999999999E-2</v>
      </c>
      <c r="M32" s="14">
        <v>2.73</v>
      </c>
      <c r="N32" s="85">
        <v>0</v>
      </c>
      <c r="O32" s="85">
        <v>1.232</v>
      </c>
      <c r="P32" s="85">
        <v>0</v>
      </c>
      <c r="Q32" s="85">
        <v>5.0999999999999996</v>
      </c>
      <c r="R32" s="86">
        <v>7.0000000000000007E-2</v>
      </c>
    </row>
    <row r="33" spans="1:18">
      <c r="A33" s="10"/>
      <c r="B33" s="11" t="s">
        <v>150</v>
      </c>
      <c r="C33" s="70" t="s">
        <v>514</v>
      </c>
      <c r="D33" s="15">
        <v>0</v>
      </c>
      <c r="E33" s="15">
        <v>0</v>
      </c>
      <c r="F33" s="15">
        <v>0</v>
      </c>
      <c r="G33" s="15">
        <v>0</v>
      </c>
      <c r="H33" s="15">
        <v>0</v>
      </c>
      <c r="I33" s="15">
        <v>0</v>
      </c>
      <c r="J33" s="15">
        <v>0</v>
      </c>
      <c r="K33" s="15">
        <v>0</v>
      </c>
      <c r="L33" s="15">
        <v>0</v>
      </c>
      <c r="M33" s="15">
        <v>0</v>
      </c>
      <c r="N33" s="15">
        <v>0</v>
      </c>
      <c r="O33" s="15">
        <v>0</v>
      </c>
      <c r="P33" s="15">
        <v>0</v>
      </c>
      <c r="Q33" s="15">
        <v>0</v>
      </c>
      <c r="R33" s="86">
        <v>0</v>
      </c>
    </row>
    <row r="34" spans="1:18">
      <c r="A34" s="10"/>
      <c r="B34" s="11" t="s">
        <v>71</v>
      </c>
      <c r="C34" s="70" t="s">
        <v>521</v>
      </c>
      <c r="D34" s="15">
        <v>8.4000000000000005E-2</v>
      </c>
      <c r="E34" s="15">
        <v>8.9999999999999993E-3</v>
      </c>
      <c r="F34" s="15">
        <v>0.64800000000000002</v>
      </c>
      <c r="G34" s="15">
        <v>3.06</v>
      </c>
      <c r="H34" s="14">
        <v>0.05</v>
      </c>
      <c r="I34" s="14">
        <v>6.0000000000000001E-3</v>
      </c>
      <c r="J34" s="15">
        <v>0.53100000000000003</v>
      </c>
      <c r="K34" s="15">
        <v>0.18</v>
      </c>
      <c r="L34" s="15">
        <v>3.5999999999999997E-2</v>
      </c>
      <c r="M34" s="14">
        <v>4.59</v>
      </c>
      <c r="N34" s="85">
        <v>0</v>
      </c>
      <c r="O34" s="85">
        <v>3.42</v>
      </c>
      <c r="P34" s="85">
        <v>0</v>
      </c>
      <c r="Q34" s="85">
        <v>4.95</v>
      </c>
      <c r="R34" s="86">
        <v>6.3E-2</v>
      </c>
    </row>
    <row r="35" spans="1:18">
      <c r="A35" s="10"/>
      <c r="B35" s="11" t="s">
        <v>85</v>
      </c>
      <c r="C35" s="70" t="s">
        <v>522</v>
      </c>
      <c r="D35" s="15">
        <v>0</v>
      </c>
      <c r="E35" s="15">
        <v>2.198</v>
      </c>
      <c r="F35" s="15">
        <v>0</v>
      </c>
      <c r="G35" s="15">
        <v>19.78</v>
      </c>
      <c r="H35" s="15">
        <v>0</v>
      </c>
      <c r="I35" s="15">
        <v>0</v>
      </c>
      <c r="J35" s="15">
        <v>0</v>
      </c>
      <c r="K35" s="15">
        <v>0</v>
      </c>
      <c r="L35" s="15">
        <v>0.2</v>
      </c>
      <c r="M35" s="15">
        <v>0</v>
      </c>
      <c r="N35" s="15">
        <v>0</v>
      </c>
      <c r="O35" s="15">
        <v>0</v>
      </c>
      <c r="P35" s="15">
        <v>0</v>
      </c>
      <c r="Q35" s="15">
        <v>0</v>
      </c>
      <c r="R35" s="86">
        <v>0</v>
      </c>
    </row>
    <row r="36" spans="1:18">
      <c r="A36" s="10"/>
      <c r="B36" s="11" t="s">
        <v>224</v>
      </c>
      <c r="C36" s="70" t="s">
        <v>522</v>
      </c>
      <c r="D36" s="15">
        <v>0.106</v>
      </c>
      <c r="E36" s="15">
        <v>1.0999999999999999E-2</v>
      </c>
      <c r="F36" s="15">
        <v>0.41799999999999998</v>
      </c>
      <c r="G36" s="15">
        <v>2.1779999999999999</v>
      </c>
      <c r="H36" s="14">
        <v>3.0000000000000001E-3</v>
      </c>
      <c r="I36" s="14">
        <v>4.0000000000000001E-3</v>
      </c>
      <c r="J36" s="15">
        <v>0.99</v>
      </c>
      <c r="K36" s="15">
        <v>7.0000000000000001E-3</v>
      </c>
      <c r="L36" s="15">
        <v>2.1999999999999999E-2</v>
      </c>
      <c r="M36" s="14">
        <v>0.44</v>
      </c>
      <c r="N36" s="85">
        <v>0</v>
      </c>
      <c r="O36" s="85">
        <v>1.1000000000000001</v>
      </c>
      <c r="P36" s="85">
        <v>0</v>
      </c>
      <c r="Q36" s="85">
        <v>1.496</v>
      </c>
      <c r="R36" s="86">
        <v>5.0999999999999997E-2</v>
      </c>
    </row>
    <row r="37" spans="1:18">
      <c r="A37" s="10"/>
      <c r="B37" s="11" t="s">
        <v>38</v>
      </c>
      <c r="C37" s="70" t="s">
        <v>149</v>
      </c>
      <c r="D37" s="15">
        <v>0</v>
      </c>
      <c r="E37" s="15">
        <v>0</v>
      </c>
      <c r="F37" s="15">
        <v>0</v>
      </c>
      <c r="G37" s="15">
        <v>0</v>
      </c>
      <c r="H37" s="15">
        <v>0</v>
      </c>
      <c r="I37" s="15">
        <v>0</v>
      </c>
      <c r="J37" s="15">
        <v>0</v>
      </c>
      <c r="K37" s="15">
        <v>0</v>
      </c>
      <c r="L37" s="15">
        <v>0</v>
      </c>
      <c r="M37" s="15">
        <v>0</v>
      </c>
      <c r="N37" s="15">
        <v>0</v>
      </c>
      <c r="O37" s="15">
        <v>0</v>
      </c>
      <c r="P37" s="15">
        <v>0</v>
      </c>
      <c r="Q37" s="15">
        <v>0</v>
      </c>
      <c r="R37" s="86">
        <v>0</v>
      </c>
    </row>
    <row r="38" spans="1:18">
      <c r="A38" s="10"/>
      <c r="B38" s="11" t="s">
        <v>140</v>
      </c>
      <c r="C38" s="70" t="s">
        <v>385</v>
      </c>
      <c r="D38" s="15">
        <v>4.2000000000000003E-2</v>
      </c>
      <c r="E38" s="15">
        <v>0</v>
      </c>
      <c r="F38" s="15">
        <v>0.27300000000000002</v>
      </c>
      <c r="G38" s="15">
        <v>1.2</v>
      </c>
      <c r="H38" s="14">
        <v>1E-3</v>
      </c>
      <c r="I38" s="14">
        <v>1E-3</v>
      </c>
      <c r="J38" s="15">
        <v>0.3</v>
      </c>
      <c r="K38" s="15">
        <v>0</v>
      </c>
      <c r="L38" s="15">
        <v>6.0000000000000001E-3</v>
      </c>
      <c r="M38" s="14">
        <v>0.93</v>
      </c>
      <c r="N38" s="85">
        <v>0</v>
      </c>
      <c r="O38" s="85">
        <v>0.42</v>
      </c>
      <c r="P38" s="85">
        <v>0</v>
      </c>
      <c r="Q38" s="85">
        <v>1.74</v>
      </c>
      <c r="R38" s="86">
        <v>2.4E-2</v>
      </c>
    </row>
    <row r="39" spans="1:18">
      <c r="A39" s="10"/>
      <c r="B39" s="11" t="s">
        <v>227</v>
      </c>
      <c r="C39" s="70" t="s">
        <v>523</v>
      </c>
      <c r="D39" s="15">
        <v>0.3</v>
      </c>
      <c r="E39" s="15">
        <v>0.28199999999999997</v>
      </c>
      <c r="F39" s="15">
        <v>1.7000000000000001E-2</v>
      </c>
      <c r="G39" s="15">
        <v>3.85</v>
      </c>
      <c r="H39" s="14">
        <v>2E-3</v>
      </c>
      <c r="I39" s="14">
        <v>0.01</v>
      </c>
      <c r="J39" s="15">
        <v>0</v>
      </c>
      <c r="K39" s="15">
        <v>6.0000000000000001E-3</v>
      </c>
      <c r="L39" s="15">
        <v>1.4999999999999999E-2</v>
      </c>
      <c r="M39" s="14">
        <v>1.347</v>
      </c>
      <c r="N39" s="85">
        <v>0</v>
      </c>
      <c r="O39" s="85">
        <v>0.29399999999999998</v>
      </c>
      <c r="P39" s="85">
        <v>0</v>
      </c>
      <c r="Q39" s="85">
        <v>4.7</v>
      </c>
      <c r="R39" s="86">
        <v>6.0999999999999999E-2</v>
      </c>
    </row>
    <row r="40" spans="1:18">
      <c r="A40" s="10"/>
      <c r="B40" s="11" t="s">
        <v>229</v>
      </c>
      <c r="C40" s="70" t="s">
        <v>524</v>
      </c>
      <c r="D40" s="15">
        <v>6.51</v>
      </c>
      <c r="E40" s="15">
        <v>5.6</v>
      </c>
      <c r="F40" s="15">
        <v>0</v>
      </c>
      <c r="G40" s="15">
        <v>76.3</v>
      </c>
      <c r="H40" s="14">
        <v>2.1000000000000001E-2</v>
      </c>
      <c r="I40" s="14">
        <v>5.1999999999999998E-2</v>
      </c>
      <c r="J40" s="15">
        <v>0</v>
      </c>
      <c r="K40" s="15">
        <v>0</v>
      </c>
      <c r="L40" s="15">
        <v>0.14000000000000001</v>
      </c>
      <c r="M40" s="14">
        <v>3.15</v>
      </c>
      <c r="N40" s="85">
        <v>2E-3</v>
      </c>
      <c r="O40" s="85">
        <v>7.7</v>
      </c>
      <c r="P40" s="85">
        <v>0</v>
      </c>
      <c r="Q40" s="85">
        <v>8.0500000000000007</v>
      </c>
      <c r="R40" s="86">
        <v>0.94499999999999995</v>
      </c>
    </row>
    <row r="41" spans="1:18">
      <c r="A41" s="10"/>
      <c r="B41" s="68" t="s">
        <v>231</v>
      </c>
      <c r="C41" s="88" t="s">
        <v>501</v>
      </c>
      <c r="D41" s="14">
        <v>3.4470000000000001</v>
      </c>
      <c r="E41" s="14">
        <v>0.157</v>
      </c>
      <c r="F41" s="14">
        <v>2.1</v>
      </c>
      <c r="G41" s="14">
        <v>22.75</v>
      </c>
      <c r="H41" s="14">
        <v>5.8000000000000003E-2</v>
      </c>
      <c r="I41" s="14">
        <v>0.159</v>
      </c>
      <c r="J41" s="14">
        <v>0</v>
      </c>
      <c r="K41" s="14">
        <v>0</v>
      </c>
      <c r="L41" s="14">
        <v>1.7000000000000001E-2</v>
      </c>
      <c r="M41" s="14">
        <v>14</v>
      </c>
      <c r="N41" s="85">
        <v>0</v>
      </c>
      <c r="O41" s="85">
        <v>12.25</v>
      </c>
      <c r="P41" s="85">
        <v>2E-3</v>
      </c>
      <c r="Q41" s="85">
        <v>54.25</v>
      </c>
      <c r="R41" s="86">
        <v>4.7E-2</v>
      </c>
    </row>
    <row r="42" spans="1:18" ht="28.5">
      <c r="A42" s="18">
        <v>370</v>
      </c>
      <c r="B42" s="5" t="s">
        <v>232</v>
      </c>
      <c r="C42" s="102" t="s">
        <v>24</v>
      </c>
      <c r="D42" s="20">
        <f t="shared" ref="D42:R42" si="8">SUM(D43:D48)</f>
        <v>16.332000000000004</v>
      </c>
      <c r="E42" s="20">
        <f t="shared" si="8"/>
        <v>15.85</v>
      </c>
      <c r="F42" s="20">
        <f t="shared" si="8"/>
        <v>42.508000000000003</v>
      </c>
      <c r="G42" s="20">
        <f t="shared" si="8"/>
        <v>377.89</v>
      </c>
      <c r="H42" s="20">
        <f t="shared" si="8"/>
        <v>8.3000000000000004E-2</v>
      </c>
      <c r="I42" s="20">
        <f t="shared" si="8"/>
        <v>0.191</v>
      </c>
      <c r="J42" s="20">
        <f t="shared" si="8"/>
        <v>1.8</v>
      </c>
      <c r="K42" s="20">
        <f t="shared" si="8"/>
        <v>0.436</v>
      </c>
      <c r="L42" s="20">
        <f t="shared" si="8"/>
        <v>0.65199999999999991</v>
      </c>
      <c r="M42" s="20">
        <f t="shared" si="8"/>
        <v>17.959</v>
      </c>
      <c r="N42" s="20">
        <f t="shared" si="8"/>
        <v>5.0000000000000001E-3</v>
      </c>
      <c r="O42" s="20">
        <f t="shared" si="8"/>
        <v>50.21</v>
      </c>
      <c r="P42" s="20">
        <f t="shared" si="8"/>
        <v>8.0000000000000002E-3</v>
      </c>
      <c r="Q42" s="20">
        <f t="shared" si="8"/>
        <v>221.44</v>
      </c>
      <c r="R42" s="94">
        <f t="shared" si="8"/>
        <v>3.42</v>
      </c>
    </row>
    <row r="43" spans="1:18">
      <c r="A43" s="52"/>
      <c r="B43" s="68" t="s">
        <v>69</v>
      </c>
      <c r="C43" s="63" t="s">
        <v>70</v>
      </c>
      <c r="D43" s="43">
        <v>0.112</v>
      </c>
      <c r="E43" s="43">
        <v>0</v>
      </c>
      <c r="F43" s="43">
        <v>0.72799999999999998</v>
      </c>
      <c r="G43" s="43">
        <v>3.2</v>
      </c>
      <c r="H43" s="43">
        <v>4.0000000000000001E-3</v>
      </c>
      <c r="I43" s="43">
        <v>2E-3</v>
      </c>
      <c r="J43" s="43">
        <v>0.8</v>
      </c>
      <c r="K43" s="43">
        <v>0</v>
      </c>
      <c r="L43" s="43">
        <v>1.6E-2</v>
      </c>
      <c r="M43" s="43">
        <v>2.48</v>
      </c>
      <c r="N43" s="44">
        <v>0</v>
      </c>
      <c r="O43" s="44">
        <v>1.1200000000000001</v>
      </c>
      <c r="P43" s="44">
        <v>0</v>
      </c>
      <c r="Q43" s="44">
        <v>4.6399999999999997</v>
      </c>
      <c r="R43" s="45">
        <v>6.4000000000000001E-2</v>
      </c>
    </row>
    <row r="44" spans="1:18" ht="15.75">
      <c r="A44" s="18"/>
      <c r="B44" s="11" t="s">
        <v>233</v>
      </c>
      <c r="C44" s="103" t="s">
        <v>234</v>
      </c>
      <c r="D44" s="13">
        <v>3.81</v>
      </c>
      <c r="E44" s="13">
        <v>0.54</v>
      </c>
      <c r="F44" s="13">
        <v>40.26</v>
      </c>
      <c r="G44" s="13">
        <v>181.15</v>
      </c>
      <c r="H44" s="22">
        <v>6.0000000000000001E-3</v>
      </c>
      <c r="I44" s="22">
        <v>7.0000000000000001E-3</v>
      </c>
      <c r="J44" s="13">
        <v>0</v>
      </c>
      <c r="K44" s="13">
        <v>0</v>
      </c>
      <c r="L44" s="13">
        <v>0.217</v>
      </c>
      <c r="M44" s="22">
        <v>5.5</v>
      </c>
      <c r="N44" s="54">
        <v>0</v>
      </c>
      <c r="O44" s="54">
        <v>27.2</v>
      </c>
      <c r="P44" s="54">
        <v>8.0000000000000002E-3</v>
      </c>
      <c r="Q44" s="54">
        <v>81.599999999999994</v>
      </c>
      <c r="R44" s="55">
        <v>7.5999999999999998E-2</v>
      </c>
    </row>
    <row r="45" spans="1:18" ht="30">
      <c r="A45" s="18"/>
      <c r="B45" s="11" t="s">
        <v>235</v>
      </c>
      <c r="C45" s="103" t="s">
        <v>236</v>
      </c>
      <c r="D45" s="13">
        <v>12.05</v>
      </c>
      <c r="E45" s="13">
        <v>10.37</v>
      </c>
      <c r="F45" s="13">
        <v>0</v>
      </c>
      <c r="G45" s="13">
        <v>141.26</v>
      </c>
      <c r="H45" s="22">
        <v>3.9E-2</v>
      </c>
      <c r="I45" s="22">
        <v>9.7000000000000003E-2</v>
      </c>
      <c r="J45" s="13">
        <v>0</v>
      </c>
      <c r="K45" s="13">
        <v>0</v>
      </c>
      <c r="L45" s="13">
        <v>0.25900000000000001</v>
      </c>
      <c r="M45" s="22" t="s">
        <v>237</v>
      </c>
      <c r="N45" s="54">
        <v>4.0000000000000001E-3</v>
      </c>
      <c r="O45" s="54">
        <v>14.25</v>
      </c>
      <c r="P45" s="54">
        <v>0</v>
      </c>
      <c r="Q45" s="54">
        <v>121.8</v>
      </c>
      <c r="R45" s="55">
        <v>1.7490000000000001</v>
      </c>
    </row>
    <row r="46" spans="1:18" ht="15.75">
      <c r="A46" s="18"/>
      <c r="B46" s="11" t="s">
        <v>71</v>
      </c>
      <c r="C46" s="103" t="s">
        <v>238</v>
      </c>
      <c r="D46" s="13">
        <v>0.26</v>
      </c>
      <c r="E46" s="13">
        <v>0.02</v>
      </c>
      <c r="F46" s="13">
        <v>1.38</v>
      </c>
      <c r="G46" s="13">
        <v>7</v>
      </c>
      <c r="H46" s="22">
        <v>0</v>
      </c>
      <c r="I46" s="22">
        <v>0</v>
      </c>
      <c r="J46" s="13">
        <v>1</v>
      </c>
      <c r="K46" s="13">
        <v>0.4</v>
      </c>
      <c r="L46" s="13">
        <v>0.08</v>
      </c>
      <c r="M46" s="22">
        <v>4.8600000000000003</v>
      </c>
      <c r="N46" s="54">
        <v>1E-3</v>
      </c>
      <c r="O46" s="54">
        <v>7.6</v>
      </c>
      <c r="P46" s="54">
        <v>0</v>
      </c>
      <c r="Q46" s="54">
        <v>11</v>
      </c>
      <c r="R46" s="55">
        <v>1E-3</v>
      </c>
    </row>
    <row r="47" spans="1:18" ht="15.75">
      <c r="A47" s="18"/>
      <c r="B47" s="11" t="s">
        <v>25</v>
      </c>
      <c r="C47" s="103" t="s">
        <v>90</v>
      </c>
      <c r="D47" s="13">
        <v>0.1</v>
      </c>
      <c r="E47" s="13">
        <v>4.92</v>
      </c>
      <c r="F47" s="13">
        <v>0.14000000000000001</v>
      </c>
      <c r="G47" s="13">
        <v>45.28</v>
      </c>
      <c r="H47" s="22">
        <v>3.4000000000000002E-2</v>
      </c>
      <c r="I47" s="22">
        <v>8.5000000000000006E-2</v>
      </c>
      <c r="J47" s="13">
        <v>0</v>
      </c>
      <c r="K47" s="13">
        <v>3.5999999999999997E-2</v>
      </c>
      <c r="L47" s="13">
        <v>0.08</v>
      </c>
      <c r="M47" s="22">
        <v>5.1189999999999998</v>
      </c>
      <c r="N47" s="54">
        <v>0</v>
      </c>
      <c r="O47" s="54">
        <v>0.04</v>
      </c>
      <c r="P47" s="54">
        <v>0</v>
      </c>
      <c r="Q47" s="54">
        <v>2.4</v>
      </c>
      <c r="R47" s="55">
        <v>1.53</v>
      </c>
    </row>
    <row r="48" spans="1:18" ht="31.5">
      <c r="A48" s="18"/>
      <c r="B48" s="95" t="s">
        <v>31</v>
      </c>
      <c r="C48" s="97" t="s">
        <v>239</v>
      </c>
      <c r="D48" s="22">
        <v>0</v>
      </c>
      <c r="E48" s="22">
        <v>0</v>
      </c>
      <c r="F48" s="22">
        <v>0</v>
      </c>
      <c r="G48" s="22">
        <v>0</v>
      </c>
      <c r="H48" s="22">
        <v>0</v>
      </c>
      <c r="I48" s="22">
        <v>0</v>
      </c>
      <c r="J48" s="22">
        <v>0</v>
      </c>
      <c r="K48" s="22">
        <v>0</v>
      </c>
      <c r="L48" s="22">
        <v>0</v>
      </c>
      <c r="M48" s="22">
        <v>0</v>
      </c>
      <c r="N48" s="22">
        <v>0</v>
      </c>
      <c r="O48" s="22">
        <v>0</v>
      </c>
      <c r="P48" s="22">
        <v>0</v>
      </c>
      <c r="Q48" s="22">
        <v>0</v>
      </c>
      <c r="R48" s="55">
        <v>0</v>
      </c>
    </row>
    <row r="49" spans="1:18" ht="28.5">
      <c r="A49" s="23">
        <v>118</v>
      </c>
      <c r="B49" s="5" t="s">
        <v>240</v>
      </c>
      <c r="C49" s="69">
        <v>200</v>
      </c>
      <c r="D49" s="8">
        <f t="shared" ref="D49:R49" si="9">SUM(D50:D51)</f>
        <v>0</v>
      </c>
      <c r="E49" s="8">
        <f t="shared" si="9"/>
        <v>0</v>
      </c>
      <c r="F49" s="8">
        <f t="shared" si="9"/>
        <v>2.5</v>
      </c>
      <c r="G49" s="8">
        <f t="shared" si="9"/>
        <v>9.76</v>
      </c>
      <c r="H49" s="8">
        <f t="shared" si="9"/>
        <v>0</v>
      </c>
      <c r="I49" s="8">
        <f t="shared" si="9"/>
        <v>0</v>
      </c>
      <c r="J49" s="8">
        <f t="shared" si="9"/>
        <v>0</v>
      </c>
      <c r="K49" s="8">
        <f t="shared" si="9"/>
        <v>0</v>
      </c>
      <c r="L49" s="8">
        <f t="shared" si="9"/>
        <v>0</v>
      </c>
      <c r="M49" s="8">
        <f t="shared" si="9"/>
        <v>0</v>
      </c>
      <c r="N49" s="8">
        <f t="shared" si="9"/>
        <v>0</v>
      </c>
      <c r="O49" s="8">
        <f t="shared" si="9"/>
        <v>0</v>
      </c>
      <c r="P49" s="8">
        <f t="shared" si="9"/>
        <v>0</v>
      </c>
      <c r="Q49" s="8">
        <f t="shared" si="9"/>
        <v>0</v>
      </c>
      <c r="R49" s="9">
        <f t="shared" si="9"/>
        <v>0</v>
      </c>
    </row>
    <row r="50" spans="1:18">
      <c r="A50" s="23"/>
      <c r="B50" s="11" t="s">
        <v>29</v>
      </c>
      <c r="C50" s="63" t="s">
        <v>158</v>
      </c>
      <c r="D50" s="43">
        <v>0</v>
      </c>
      <c r="E50" s="43">
        <v>0</v>
      </c>
      <c r="F50" s="43">
        <v>0</v>
      </c>
      <c r="G50" s="43">
        <v>0</v>
      </c>
      <c r="H50" s="43">
        <v>0</v>
      </c>
      <c r="I50" s="43">
        <v>0</v>
      </c>
      <c r="J50" s="43">
        <v>0</v>
      </c>
      <c r="K50" s="43">
        <v>0</v>
      </c>
      <c r="L50" s="43">
        <v>0</v>
      </c>
      <c r="M50" s="43">
        <v>0</v>
      </c>
      <c r="N50" s="43">
        <v>0</v>
      </c>
      <c r="O50" s="43">
        <v>0</v>
      </c>
      <c r="P50" s="43">
        <v>0</v>
      </c>
      <c r="Q50" s="43">
        <v>0</v>
      </c>
      <c r="R50" s="45">
        <v>0</v>
      </c>
    </row>
    <row r="51" spans="1:18">
      <c r="A51" s="23"/>
      <c r="B51" s="11" t="s">
        <v>241</v>
      </c>
      <c r="C51" s="63" t="s">
        <v>168</v>
      </c>
      <c r="D51" s="43">
        <v>0</v>
      </c>
      <c r="E51" s="43">
        <v>0</v>
      </c>
      <c r="F51" s="43">
        <v>2.5</v>
      </c>
      <c r="G51" s="43">
        <v>9.76</v>
      </c>
      <c r="H51" s="43">
        <v>0</v>
      </c>
      <c r="I51" s="43">
        <v>0</v>
      </c>
      <c r="J51" s="43">
        <v>0</v>
      </c>
      <c r="K51" s="43">
        <v>0</v>
      </c>
      <c r="L51" s="43">
        <v>0</v>
      </c>
      <c r="M51" s="43">
        <v>0</v>
      </c>
      <c r="N51" s="43">
        <v>0</v>
      </c>
      <c r="O51" s="43">
        <v>0</v>
      </c>
      <c r="P51" s="43">
        <v>0</v>
      </c>
      <c r="Q51" s="43">
        <v>0</v>
      </c>
      <c r="R51" s="45">
        <v>0</v>
      </c>
    </row>
    <row r="52" spans="1:18">
      <c r="A52" s="10">
        <v>11</v>
      </c>
      <c r="B52" s="28" t="s">
        <v>95</v>
      </c>
      <c r="C52" s="87">
        <v>30</v>
      </c>
      <c r="D52" s="31">
        <f t="shared" ref="D52:R52" si="10">SUM(D53)</f>
        <v>1.98</v>
      </c>
      <c r="E52" s="31">
        <f t="shared" si="10"/>
        <v>0.36</v>
      </c>
      <c r="F52" s="31">
        <f t="shared" si="10"/>
        <v>10.8</v>
      </c>
      <c r="G52" s="31">
        <f t="shared" si="10"/>
        <v>54.3</v>
      </c>
      <c r="H52" s="31">
        <f t="shared" si="10"/>
        <v>5.3999999999999999E-2</v>
      </c>
      <c r="I52" s="31">
        <f t="shared" si="10"/>
        <v>2.4E-2</v>
      </c>
      <c r="J52" s="31">
        <f t="shared" si="10"/>
        <v>0</v>
      </c>
      <c r="K52" s="31">
        <f t="shared" si="10"/>
        <v>0</v>
      </c>
      <c r="L52" s="31">
        <f t="shared" si="10"/>
        <v>0</v>
      </c>
      <c r="M52" s="31">
        <f t="shared" si="10"/>
        <v>0</v>
      </c>
      <c r="N52" s="31">
        <f t="shared" si="10"/>
        <v>0</v>
      </c>
      <c r="O52" s="31">
        <f t="shared" si="10"/>
        <v>0</v>
      </c>
      <c r="P52" s="31">
        <f t="shared" si="10"/>
        <v>0</v>
      </c>
      <c r="Q52" s="31">
        <f t="shared" si="10"/>
        <v>0</v>
      </c>
      <c r="R52" s="31">
        <f t="shared" si="10"/>
        <v>0</v>
      </c>
    </row>
    <row r="53" spans="1:18">
      <c r="A53" s="10"/>
      <c r="B53" s="68" t="s">
        <v>96</v>
      </c>
      <c r="C53" s="88" t="s">
        <v>97</v>
      </c>
      <c r="D53" s="14">
        <v>1.98</v>
      </c>
      <c r="E53" s="14">
        <v>0.36</v>
      </c>
      <c r="F53" s="14">
        <v>10.8</v>
      </c>
      <c r="G53" s="14">
        <v>54.3</v>
      </c>
      <c r="H53" s="14">
        <v>5.3999999999999999E-2</v>
      </c>
      <c r="I53" s="14">
        <v>2.4E-2</v>
      </c>
      <c r="J53" s="14">
        <v>0</v>
      </c>
      <c r="K53" s="15">
        <v>0</v>
      </c>
      <c r="L53" s="15">
        <v>0</v>
      </c>
      <c r="M53" s="15">
        <v>0</v>
      </c>
      <c r="N53" s="15">
        <v>0</v>
      </c>
      <c r="O53" s="15">
        <v>0</v>
      </c>
      <c r="P53" s="15">
        <v>0</v>
      </c>
      <c r="Q53" s="15">
        <v>0</v>
      </c>
      <c r="R53" s="17">
        <v>0</v>
      </c>
    </row>
    <row r="54" spans="1:18">
      <c r="A54" s="10">
        <v>10</v>
      </c>
      <c r="B54" s="28" t="s">
        <v>48</v>
      </c>
      <c r="C54" s="87" t="s">
        <v>159</v>
      </c>
      <c r="D54" s="31">
        <f t="shared" ref="D54:I54" si="11">SUM(D55)</f>
        <v>3.16</v>
      </c>
      <c r="E54" s="31">
        <f t="shared" si="11"/>
        <v>0.4</v>
      </c>
      <c r="F54" s="31">
        <f t="shared" si="11"/>
        <v>19.32</v>
      </c>
      <c r="G54" s="31">
        <f t="shared" si="11"/>
        <v>94</v>
      </c>
      <c r="H54" s="31">
        <f t="shared" si="11"/>
        <v>6.4000000000000001E-2</v>
      </c>
      <c r="I54" s="31">
        <f t="shared" si="11"/>
        <v>2.4E-2</v>
      </c>
      <c r="J54" s="31">
        <v>0</v>
      </c>
      <c r="K54" s="31">
        <f t="shared" ref="K54:R54" si="12">SUM(K55)</f>
        <v>0</v>
      </c>
      <c r="L54" s="31">
        <f t="shared" si="12"/>
        <v>0.52</v>
      </c>
      <c r="M54" s="31">
        <f t="shared" si="12"/>
        <v>9.1999999999999993</v>
      </c>
      <c r="N54" s="31">
        <f t="shared" si="12"/>
        <v>1E-3</v>
      </c>
      <c r="O54" s="31">
        <f t="shared" si="12"/>
        <v>13.2</v>
      </c>
      <c r="P54" s="31">
        <f t="shared" si="12"/>
        <v>2E-3</v>
      </c>
      <c r="Q54" s="31">
        <f t="shared" si="12"/>
        <v>34.799999999999997</v>
      </c>
      <c r="R54" s="32">
        <f t="shared" si="12"/>
        <v>0.8</v>
      </c>
    </row>
    <row r="55" spans="1:18" ht="15.75" thickBot="1">
      <c r="A55" s="98"/>
      <c r="B55" s="34" t="s">
        <v>48</v>
      </c>
      <c r="C55" s="99" t="s">
        <v>49</v>
      </c>
      <c r="D55" s="37">
        <v>3.16</v>
      </c>
      <c r="E55" s="37">
        <v>0.4</v>
      </c>
      <c r="F55" s="37">
        <v>19.32</v>
      </c>
      <c r="G55" s="37">
        <v>94</v>
      </c>
      <c r="H55" s="37">
        <v>6.4000000000000001E-2</v>
      </c>
      <c r="I55" s="37">
        <v>2.4E-2</v>
      </c>
      <c r="J55" s="37">
        <v>0</v>
      </c>
      <c r="K55" s="37">
        <v>0</v>
      </c>
      <c r="L55" s="37">
        <v>0.52</v>
      </c>
      <c r="M55" s="37">
        <v>9.1999999999999993</v>
      </c>
      <c r="N55" s="38">
        <v>1E-3</v>
      </c>
      <c r="O55" s="38">
        <v>13.2</v>
      </c>
      <c r="P55" s="38">
        <v>2E-3</v>
      </c>
      <c r="Q55" s="38">
        <v>34.799999999999997</v>
      </c>
      <c r="R55" s="39">
        <v>0.8</v>
      </c>
    </row>
    <row r="56" spans="1:18" ht="16.5" thickBot="1">
      <c r="A56" s="849" t="s">
        <v>160</v>
      </c>
      <c r="B56" s="850"/>
      <c r="C56" s="851"/>
      <c r="D56" s="46">
        <f t="shared" ref="D56:R56" si="13">SUM(D25,D30,D42,D49,D52,D54,)</f>
        <v>36.286000000000001</v>
      </c>
      <c r="E56" s="46">
        <f t="shared" si="13"/>
        <v>32.044999999999995</v>
      </c>
      <c r="F56" s="46">
        <f t="shared" si="13"/>
        <v>96.47399999999999</v>
      </c>
      <c r="G56" s="46">
        <f t="shared" si="13"/>
        <v>828.1579999999999</v>
      </c>
      <c r="H56" s="46">
        <f t="shared" si="13"/>
        <v>0.40100000000000002</v>
      </c>
      <c r="I56" s="46">
        <f t="shared" si="13"/>
        <v>0.54800000000000004</v>
      </c>
      <c r="J56" s="46">
        <f t="shared" si="13"/>
        <v>46.021000000000001</v>
      </c>
      <c r="K56" s="46">
        <f t="shared" si="13"/>
        <v>0.95399999999999996</v>
      </c>
      <c r="L56" s="46">
        <f t="shared" si="13"/>
        <v>2.5030000000000001</v>
      </c>
      <c r="M56" s="46">
        <f t="shared" si="13"/>
        <v>109.706</v>
      </c>
      <c r="N56" s="46">
        <f t="shared" si="13"/>
        <v>1.5000000000000003E-2</v>
      </c>
      <c r="O56" s="46">
        <f t="shared" si="13"/>
        <v>128.946</v>
      </c>
      <c r="P56" s="46">
        <f t="shared" si="13"/>
        <v>1.2E-2</v>
      </c>
      <c r="Q56" s="46">
        <f t="shared" si="13"/>
        <v>421.166</v>
      </c>
      <c r="R56" s="46">
        <f t="shared" si="13"/>
        <v>6.8649999999999993</v>
      </c>
    </row>
    <row r="57" spans="1:18" ht="19.5" thickBot="1">
      <c r="A57" s="852" t="s">
        <v>99</v>
      </c>
      <c r="B57" s="853"/>
      <c r="C57" s="854"/>
      <c r="D57" s="73">
        <f>SUM(D23,D56)</f>
        <v>72.248000000000005</v>
      </c>
      <c r="E57" s="73">
        <f t="shared" ref="E57:R57" si="14">SUM(E23,E56)</f>
        <v>62.824999999999989</v>
      </c>
      <c r="F57" s="73">
        <f t="shared" si="14"/>
        <v>175.95600000000002</v>
      </c>
      <c r="G57" s="73">
        <f t="shared" si="14"/>
        <v>1564.7379999999998</v>
      </c>
      <c r="H57" s="73">
        <f t="shared" si="14"/>
        <v>0.8660000000000001</v>
      </c>
      <c r="I57" s="73">
        <f t="shared" si="14"/>
        <v>1.5640000000000001</v>
      </c>
      <c r="J57" s="73">
        <f t="shared" si="14"/>
        <v>48.100999999999999</v>
      </c>
      <c r="K57" s="73">
        <f t="shared" si="14"/>
        <v>1.1399999999999999</v>
      </c>
      <c r="L57" s="73">
        <f t="shared" si="14"/>
        <v>3.91</v>
      </c>
      <c r="M57" s="73">
        <f t="shared" si="14"/>
        <v>326.55500000000001</v>
      </c>
      <c r="N57" s="73">
        <f t="shared" si="14"/>
        <v>5.2000000000000005E-2</v>
      </c>
      <c r="O57" s="73">
        <f t="shared" si="14"/>
        <v>304.91099999999994</v>
      </c>
      <c r="P57" s="73">
        <f t="shared" si="14"/>
        <v>3.4000000000000002E-2</v>
      </c>
      <c r="Q57" s="73">
        <f t="shared" si="14"/>
        <v>962.50599999999986</v>
      </c>
      <c r="R57" s="73">
        <f t="shared" si="14"/>
        <v>16.189999999999998</v>
      </c>
    </row>
    <row r="58" spans="1:18">
      <c r="A58" s="126"/>
      <c r="B58" s="127"/>
      <c r="C58" s="128"/>
      <c r="D58" s="129"/>
      <c r="E58" s="129"/>
      <c r="F58" s="129"/>
      <c r="G58" s="129"/>
      <c r="H58" s="129"/>
      <c r="I58" s="129"/>
      <c r="J58" s="129"/>
      <c r="K58" s="129"/>
      <c r="L58" s="129"/>
      <c r="M58" s="129"/>
      <c r="N58" s="129"/>
      <c r="O58" s="129"/>
      <c r="P58" s="129"/>
      <c r="Q58" s="129"/>
      <c r="R58" s="129"/>
    </row>
    <row r="59" spans="1:18">
      <c r="A59" s="126"/>
      <c r="B59" s="127"/>
      <c r="C59" s="128"/>
      <c r="D59" s="129"/>
      <c r="E59" s="129"/>
      <c r="F59" s="129"/>
      <c r="G59" s="129"/>
      <c r="H59" s="129"/>
      <c r="I59" s="129"/>
      <c r="J59" s="129"/>
      <c r="K59" s="129"/>
      <c r="L59" s="129"/>
      <c r="M59" s="129"/>
      <c r="N59" s="129"/>
      <c r="O59" s="129"/>
      <c r="P59" s="129"/>
      <c r="Q59" s="129"/>
      <c r="R59" s="129"/>
    </row>
    <row r="60" spans="1:18">
      <c r="A60" s="126"/>
      <c r="B60" s="127"/>
      <c r="C60" s="128"/>
      <c r="D60" s="129"/>
      <c r="E60" s="129"/>
      <c r="F60" s="129"/>
      <c r="G60" s="129"/>
      <c r="H60" s="129"/>
      <c r="I60" s="129"/>
      <c r="J60" s="129"/>
      <c r="K60" s="129"/>
      <c r="L60" s="129"/>
      <c r="M60" s="129"/>
      <c r="N60" s="129"/>
      <c r="O60" s="129"/>
      <c r="P60" s="129"/>
      <c r="Q60" s="129"/>
      <c r="R60" s="129"/>
    </row>
    <row r="61" spans="1:18" ht="15.75" thickBot="1">
      <c r="A61" s="843" t="s">
        <v>100</v>
      </c>
      <c r="B61" s="843"/>
      <c r="C61" s="843"/>
      <c r="D61" s="843"/>
      <c r="E61" s="843"/>
      <c r="F61" s="843"/>
      <c r="G61" s="843"/>
      <c r="H61" s="843"/>
      <c r="I61" s="843"/>
      <c r="J61" s="843"/>
      <c r="K61" s="843"/>
      <c r="L61" s="843"/>
      <c r="M61" s="843"/>
      <c r="N61" s="843"/>
      <c r="O61" s="843"/>
      <c r="P61" s="843"/>
      <c r="Q61" s="843"/>
      <c r="R61" s="843"/>
    </row>
    <row r="62" spans="1:18">
      <c r="A62" s="844" t="s">
        <v>1</v>
      </c>
      <c r="B62" s="824" t="s">
        <v>243</v>
      </c>
      <c r="C62" s="824" t="s">
        <v>163</v>
      </c>
      <c r="D62" s="827" t="s">
        <v>4</v>
      </c>
      <c r="E62" s="828"/>
      <c r="F62" s="829"/>
      <c r="G62" s="825" t="s">
        <v>5</v>
      </c>
      <c r="H62" s="827" t="s">
        <v>6</v>
      </c>
      <c r="I62" s="828"/>
      <c r="J62" s="828"/>
      <c r="K62" s="828"/>
      <c r="L62" s="829"/>
      <c r="M62" s="825" t="s">
        <v>7</v>
      </c>
      <c r="N62" s="827"/>
      <c r="O62" s="827"/>
      <c r="P62" s="827"/>
      <c r="Q62" s="827"/>
      <c r="R62" s="830"/>
    </row>
    <row r="63" spans="1:18" ht="29.25" thickBot="1">
      <c r="A63" s="847"/>
      <c r="B63" s="848"/>
      <c r="C63" s="848"/>
      <c r="D63" s="1" t="s">
        <v>8</v>
      </c>
      <c r="E63" s="1" t="s">
        <v>9</v>
      </c>
      <c r="F63" s="1" t="s">
        <v>10</v>
      </c>
      <c r="G63" s="826"/>
      <c r="H63" s="1" t="s">
        <v>11</v>
      </c>
      <c r="I63" s="1" t="s">
        <v>12</v>
      </c>
      <c r="J63" s="1" t="s">
        <v>13</v>
      </c>
      <c r="K63" s="1" t="s">
        <v>14</v>
      </c>
      <c r="L63" s="1" t="s">
        <v>15</v>
      </c>
      <c r="M63" s="1" t="s">
        <v>16</v>
      </c>
      <c r="N63" s="2" t="s">
        <v>17</v>
      </c>
      <c r="O63" s="2" t="s">
        <v>18</v>
      </c>
      <c r="P63" s="2" t="s">
        <v>19</v>
      </c>
      <c r="Q63" s="2" t="s">
        <v>20</v>
      </c>
      <c r="R63" s="3" t="s">
        <v>21</v>
      </c>
    </row>
    <row r="64" spans="1:18" ht="19.5" thickBot="1">
      <c r="A64" s="831" t="s">
        <v>164</v>
      </c>
      <c r="B64" s="832"/>
      <c r="C64" s="832"/>
      <c r="D64" s="832"/>
      <c r="E64" s="832"/>
      <c r="F64" s="832"/>
      <c r="G64" s="832"/>
      <c r="H64" s="832"/>
      <c r="I64" s="832"/>
      <c r="J64" s="832"/>
      <c r="K64" s="832"/>
      <c r="L64" s="832"/>
      <c r="M64" s="832"/>
      <c r="N64" s="832"/>
      <c r="O64" s="832"/>
      <c r="P64" s="832"/>
      <c r="Q64" s="832"/>
      <c r="R64" s="833"/>
    </row>
    <row r="65" spans="1:18" ht="15.75">
      <c r="A65" s="234">
        <v>40</v>
      </c>
      <c r="B65" s="57" t="s">
        <v>307</v>
      </c>
      <c r="C65" s="477">
        <v>100</v>
      </c>
      <c r="D65" s="478">
        <f t="shared" ref="D65:R65" si="15">SUM(D66:D69)</f>
        <v>0.86</v>
      </c>
      <c r="E65" s="478">
        <f t="shared" si="15"/>
        <v>5.22</v>
      </c>
      <c r="F65" s="478">
        <f t="shared" si="15"/>
        <v>16.149999999999999</v>
      </c>
      <c r="G65" s="478">
        <f t="shared" si="15"/>
        <v>116.83</v>
      </c>
      <c r="H65" s="478">
        <f t="shared" si="15"/>
        <v>4.4999999999999998E-2</v>
      </c>
      <c r="I65" s="478">
        <f t="shared" si="15"/>
        <v>4.9000000000000002E-2</v>
      </c>
      <c r="J65" s="478">
        <f t="shared" si="15"/>
        <v>6.9499999999999993</v>
      </c>
      <c r="K65" s="478">
        <f t="shared" si="15"/>
        <v>1.0620000000000001</v>
      </c>
      <c r="L65" s="478">
        <f t="shared" si="15"/>
        <v>0.29799999999999999</v>
      </c>
      <c r="M65" s="478">
        <f t="shared" si="15"/>
        <v>36.599000000000004</v>
      </c>
      <c r="N65" s="478">
        <f t="shared" si="15"/>
        <v>4.0000000000000001E-3</v>
      </c>
      <c r="O65" s="478">
        <f t="shared" si="15"/>
        <v>24.01</v>
      </c>
      <c r="P65" s="478">
        <f t="shared" si="15"/>
        <v>0</v>
      </c>
      <c r="Q65" s="478">
        <f t="shared" si="15"/>
        <v>33.879999999999995</v>
      </c>
      <c r="R65" s="479">
        <f t="shared" si="15"/>
        <v>0.91500000000000004</v>
      </c>
    </row>
    <row r="66" spans="1:18" ht="15.75">
      <c r="A66" s="234"/>
      <c r="B66" s="64" t="s">
        <v>308</v>
      </c>
      <c r="C66" s="205" t="s">
        <v>309</v>
      </c>
      <c r="D66" s="206">
        <v>0.17</v>
      </c>
      <c r="E66" s="206">
        <v>0.17</v>
      </c>
      <c r="F66" s="206">
        <v>4.21</v>
      </c>
      <c r="G66" s="206">
        <v>20.21</v>
      </c>
      <c r="H66" s="427">
        <v>3.9E-2</v>
      </c>
      <c r="I66" s="427">
        <v>4.4999999999999998E-2</v>
      </c>
      <c r="J66" s="206">
        <v>4.3</v>
      </c>
      <c r="K66" s="206">
        <v>2E-3</v>
      </c>
      <c r="L66" s="206">
        <v>8.5999999999999993E-2</v>
      </c>
      <c r="M66" s="427">
        <v>33.15</v>
      </c>
      <c r="N66" s="428">
        <v>1E-3</v>
      </c>
      <c r="O66" s="428">
        <v>3.87</v>
      </c>
      <c r="P66" s="428">
        <v>0</v>
      </c>
      <c r="Q66" s="428">
        <v>4.7300000000000004</v>
      </c>
      <c r="R66" s="429">
        <v>0.45</v>
      </c>
    </row>
    <row r="67" spans="1:18" ht="15.75">
      <c r="A67" s="234"/>
      <c r="B67" s="64" t="s">
        <v>131</v>
      </c>
      <c r="C67" s="205" t="s">
        <v>310</v>
      </c>
      <c r="D67" s="206">
        <v>0.69</v>
      </c>
      <c r="E67" s="206">
        <v>0.05</v>
      </c>
      <c r="F67" s="206">
        <v>3.66</v>
      </c>
      <c r="G67" s="206">
        <v>18.55</v>
      </c>
      <c r="H67" s="427">
        <v>6.0000000000000001E-3</v>
      </c>
      <c r="I67" s="427">
        <v>4.0000000000000001E-3</v>
      </c>
      <c r="J67" s="206">
        <v>2.65</v>
      </c>
      <c r="K67" s="206">
        <v>1.06</v>
      </c>
      <c r="L67" s="206">
        <v>0.21199999999999999</v>
      </c>
      <c r="M67" s="427">
        <v>3.2</v>
      </c>
      <c r="N67" s="428">
        <v>3.0000000000000001E-3</v>
      </c>
      <c r="O67" s="428">
        <v>20.14</v>
      </c>
      <c r="P67" s="428">
        <v>0</v>
      </c>
      <c r="Q67" s="428">
        <v>29.15</v>
      </c>
      <c r="R67" s="429">
        <v>0.44</v>
      </c>
    </row>
    <row r="68" spans="1:18" ht="15.75">
      <c r="A68" s="234"/>
      <c r="B68" s="61" t="s">
        <v>33</v>
      </c>
      <c r="C68" s="480" t="s">
        <v>421</v>
      </c>
      <c r="D68" s="427">
        <v>0</v>
      </c>
      <c r="E68" s="427">
        <v>0</v>
      </c>
      <c r="F68" s="427">
        <v>8.2799999999999994</v>
      </c>
      <c r="G68" s="427">
        <v>33.119999999999997</v>
      </c>
      <c r="H68" s="427">
        <v>0</v>
      </c>
      <c r="I68" s="427">
        <v>0</v>
      </c>
      <c r="J68" s="427">
        <v>0</v>
      </c>
      <c r="K68" s="427">
        <v>0</v>
      </c>
      <c r="L68" s="427">
        <v>0</v>
      </c>
      <c r="M68" s="427">
        <v>0.249</v>
      </c>
      <c r="N68" s="428">
        <v>0</v>
      </c>
      <c r="O68" s="428">
        <v>0</v>
      </c>
      <c r="P68" s="428">
        <v>0</v>
      </c>
      <c r="Q68" s="428">
        <v>0</v>
      </c>
      <c r="R68" s="429">
        <v>2.5000000000000001E-2</v>
      </c>
    </row>
    <row r="69" spans="1:18" ht="15.75">
      <c r="A69" s="234"/>
      <c r="B69" s="61" t="s">
        <v>85</v>
      </c>
      <c r="C69" s="480" t="s">
        <v>58</v>
      </c>
      <c r="D69" s="427">
        <v>0</v>
      </c>
      <c r="E69" s="427">
        <v>5</v>
      </c>
      <c r="F69" s="427">
        <v>0</v>
      </c>
      <c r="G69" s="427">
        <v>44.95</v>
      </c>
      <c r="H69" s="427">
        <v>0</v>
      </c>
      <c r="I69" s="427">
        <v>0</v>
      </c>
      <c r="J69" s="427">
        <v>0</v>
      </c>
      <c r="K69" s="427">
        <v>0</v>
      </c>
      <c r="L69" s="427">
        <v>0</v>
      </c>
      <c r="M69" s="427">
        <v>0</v>
      </c>
      <c r="N69" s="428">
        <v>0</v>
      </c>
      <c r="O69" s="428">
        <v>0</v>
      </c>
      <c r="P69" s="428">
        <v>0</v>
      </c>
      <c r="Q69" s="428">
        <v>0</v>
      </c>
      <c r="R69" s="429">
        <v>0</v>
      </c>
    </row>
    <row r="70" spans="1:18">
      <c r="A70" s="204">
        <v>215</v>
      </c>
      <c r="B70" s="213" t="s">
        <v>244</v>
      </c>
      <c r="C70" s="214" t="s">
        <v>367</v>
      </c>
      <c r="D70" s="215">
        <f t="shared" ref="D70:R70" si="16">SUM(D71:D74)</f>
        <v>14.87</v>
      </c>
      <c r="E70" s="215">
        <f t="shared" si="16"/>
        <v>23.36</v>
      </c>
      <c r="F70" s="215">
        <f t="shared" si="16"/>
        <v>2.92</v>
      </c>
      <c r="G70" s="215">
        <f t="shared" si="16"/>
        <v>281.72000000000003</v>
      </c>
      <c r="H70" s="215">
        <f t="shared" si="16"/>
        <v>0.106</v>
      </c>
      <c r="I70" s="215">
        <f t="shared" si="16"/>
        <v>0.56400000000000006</v>
      </c>
      <c r="J70" s="215">
        <f t="shared" si="16"/>
        <v>0.24399999999999999</v>
      </c>
      <c r="K70" s="560">
        <f t="shared" si="16"/>
        <v>0.28200000000000003</v>
      </c>
      <c r="L70" s="560">
        <f t="shared" si="16"/>
        <v>0.59400000000000008</v>
      </c>
      <c r="M70" s="215">
        <f t="shared" si="16"/>
        <v>180.39599999999999</v>
      </c>
      <c r="N70" s="215">
        <f t="shared" si="16"/>
        <v>2.7999999999999997E-2</v>
      </c>
      <c r="O70" s="215">
        <f t="shared" si="16"/>
        <v>25.946999999999999</v>
      </c>
      <c r="P70" s="215">
        <f t="shared" si="16"/>
        <v>0.03</v>
      </c>
      <c r="Q70" s="215">
        <f t="shared" si="16"/>
        <v>271.62</v>
      </c>
      <c r="R70" s="216">
        <f t="shared" si="16"/>
        <v>2.3260000000000001</v>
      </c>
    </row>
    <row r="71" spans="1:18" ht="30">
      <c r="A71" s="204"/>
      <c r="B71" s="64" t="s">
        <v>42</v>
      </c>
      <c r="C71" s="218" t="s">
        <v>454</v>
      </c>
      <c r="D71" s="64">
        <v>1.22</v>
      </c>
      <c r="E71" s="64">
        <v>1.42</v>
      </c>
      <c r="F71" s="64">
        <v>1.91</v>
      </c>
      <c r="G71" s="64">
        <v>25.57</v>
      </c>
      <c r="H71" s="561">
        <v>0</v>
      </c>
      <c r="I71" s="561">
        <v>6.0000000000000001E-3</v>
      </c>
      <c r="J71" s="64">
        <v>0.24399999999999999</v>
      </c>
      <c r="K71" s="411">
        <v>2.4E-2</v>
      </c>
      <c r="L71" s="411">
        <v>5.3999999999999999E-2</v>
      </c>
      <c r="M71" s="561">
        <v>1.296</v>
      </c>
      <c r="N71" s="562">
        <v>0</v>
      </c>
      <c r="O71" s="562">
        <v>2.7E-2</v>
      </c>
      <c r="P71" s="562">
        <v>0</v>
      </c>
      <c r="Q71" s="562">
        <v>1.62</v>
      </c>
      <c r="R71" s="563">
        <v>1.0999999999999999E-2</v>
      </c>
    </row>
    <row r="72" spans="1:18">
      <c r="A72" s="204"/>
      <c r="B72" s="64" t="s">
        <v>25</v>
      </c>
      <c r="C72" s="218" t="s">
        <v>368</v>
      </c>
      <c r="D72" s="64">
        <v>0.09</v>
      </c>
      <c r="E72" s="64">
        <v>4.34</v>
      </c>
      <c r="F72" s="64">
        <v>0.12</v>
      </c>
      <c r="G72" s="64">
        <v>39.99</v>
      </c>
      <c r="H72" s="561">
        <v>4.2999999999999997E-2</v>
      </c>
      <c r="I72" s="561">
        <v>0.16200000000000001</v>
      </c>
      <c r="J72" s="64">
        <v>0</v>
      </c>
      <c r="K72" s="411">
        <v>2.4E-2</v>
      </c>
      <c r="L72" s="411">
        <v>0</v>
      </c>
      <c r="M72" s="561">
        <v>129.6</v>
      </c>
      <c r="N72" s="562">
        <v>0.01</v>
      </c>
      <c r="O72" s="562">
        <v>15.12</v>
      </c>
      <c r="P72" s="562">
        <v>2E-3</v>
      </c>
      <c r="Q72" s="562">
        <v>97.2</v>
      </c>
      <c r="R72" s="563">
        <v>6.5000000000000002E-2</v>
      </c>
    </row>
    <row r="73" spans="1:18">
      <c r="A73" s="204"/>
      <c r="B73" s="64" t="s">
        <v>25</v>
      </c>
      <c r="C73" s="218" t="s">
        <v>370</v>
      </c>
      <c r="D73" s="64">
        <v>0.11</v>
      </c>
      <c r="E73" s="64">
        <v>5.42</v>
      </c>
      <c r="F73" s="64">
        <v>0.15</v>
      </c>
      <c r="G73" s="64">
        <v>49.92</v>
      </c>
      <c r="H73" s="561">
        <v>0</v>
      </c>
      <c r="I73" s="561">
        <v>0</v>
      </c>
      <c r="J73" s="64">
        <v>0</v>
      </c>
      <c r="K73" s="411">
        <v>0</v>
      </c>
      <c r="L73" s="411">
        <v>0</v>
      </c>
      <c r="M73" s="561">
        <v>0</v>
      </c>
      <c r="N73" s="562">
        <v>0</v>
      </c>
      <c r="O73" s="562">
        <v>0</v>
      </c>
      <c r="P73" s="562">
        <v>0</v>
      </c>
      <c r="Q73" s="562">
        <v>0</v>
      </c>
      <c r="R73" s="563">
        <v>0</v>
      </c>
    </row>
    <row r="74" spans="1:18">
      <c r="A74" s="204"/>
      <c r="B74" s="64" t="s">
        <v>227</v>
      </c>
      <c r="C74" s="218" t="s">
        <v>455</v>
      </c>
      <c r="D74" s="64">
        <v>13.45</v>
      </c>
      <c r="E74" s="64">
        <v>12.18</v>
      </c>
      <c r="F74" s="64">
        <v>0.74</v>
      </c>
      <c r="G74" s="64">
        <v>166.24</v>
      </c>
      <c r="H74" s="561">
        <v>6.3E-2</v>
      </c>
      <c r="I74" s="561">
        <v>0.39600000000000002</v>
      </c>
      <c r="J74" s="64">
        <v>0</v>
      </c>
      <c r="K74" s="411">
        <v>0.23400000000000001</v>
      </c>
      <c r="L74" s="411">
        <v>0.54</v>
      </c>
      <c r="M74" s="561">
        <v>49.5</v>
      </c>
      <c r="N74" s="562">
        <v>1.7999999999999999E-2</v>
      </c>
      <c r="O74" s="562">
        <v>10.8</v>
      </c>
      <c r="P74" s="562">
        <v>2.8000000000000001E-2</v>
      </c>
      <c r="Q74" s="562">
        <v>172.8</v>
      </c>
      <c r="R74" s="563">
        <v>2.25</v>
      </c>
    </row>
    <row r="75" spans="1:18">
      <c r="A75" s="23">
        <v>132</v>
      </c>
      <c r="B75" s="5" t="s">
        <v>113</v>
      </c>
      <c r="C75" s="69">
        <v>200</v>
      </c>
      <c r="D75" s="8">
        <f t="shared" ref="D75:R75" si="17">SUM(D76:D78)</f>
        <v>0.03</v>
      </c>
      <c r="E75" s="8">
        <f t="shared" si="17"/>
        <v>0.12</v>
      </c>
      <c r="F75" s="8">
        <f t="shared" si="17"/>
        <v>12.997999999999999</v>
      </c>
      <c r="G75" s="8">
        <f t="shared" si="17"/>
        <v>52.71</v>
      </c>
      <c r="H75" s="8">
        <f t="shared" si="17"/>
        <v>0</v>
      </c>
      <c r="I75" s="8">
        <f t="shared" si="17"/>
        <v>6.0000000000000001E-3</v>
      </c>
      <c r="J75" s="8">
        <f t="shared" si="17"/>
        <v>0.06</v>
      </c>
      <c r="K75" s="81">
        <f t="shared" si="17"/>
        <v>0</v>
      </c>
      <c r="L75" s="81">
        <f t="shared" si="17"/>
        <v>0</v>
      </c>
      <c r="M75" s="81">
        <f t="shared" si="17"/>
        <v>3.3600000000000003</v>
      </c>
      <c r="N75" s="81">
        <f t="shared" si="17"/>
        <v>0</v>
      </c>
      <c r="O75" s="81">
        <f t="shared" si="17"/>
        <v>2.64</v>
      </c>
      <c r="P75" s="81">
        <f t="shared" si="17"/>
        <v>0</v>
      </c>
      <c r="Q75" s="81">
        <f t="shared" si="17"/>
        <v>4.9400000000000004</v>
      </c>
      <c r="R75" s="82">
        <f t="shared" si="17"/>
        <v>0.53100000000000003</v>
      </c>
    </row>
    <row r="76" spans="1:18">
      <c r="A76" s="25"/>
      <c r="B76" s="11" t="s">
        <v>114</v>
      </c>
      <c r="C76" s="70" t="s">
        <v>115</v>
      </c>
      <c r="D76" s="15">
        <v>0.03</v>
      </c>
      <c r="E76" s="15">
        <v>0.12</v>
      </c>
      <c r="F76" s="15">
        <v>2.4E-2</v>
      </c>
      <c r="G76" s="15">
        <v>0.84</v>
      </c>
      <c r="H76" s="15">
        <v>0</v>
      </c>
      <c r="I76" s="15">
        <v>6.0000000000000001E-3</v>
      </c>
      <c r="J76" s="15">
        <v>0.06</v>
      </c>
      <c r="K76" s="13">
        <v>0</v>
      </c>
      <c r="L76" s="13">
        <v>0</v>
      </c>
      <c r="M76" s="13">
        <v>2.97</v>
      </c>
      <c r="N76" s="83">
        <v>0</v>
      </c>
      <c r="O76" s="83">
        <v>2.64</v>
      </c>
      <c r="P76" s="83">
        <v>0</v>
      </c>
      <c r="Q76" s="83">
        <v>4.9400000000000004</v>
      </c>
      <c r="R76" s="84">
        <v>0.49199999999999999</v>
      </c>
    </row>
    <row r="77" spans="1:18">
      <c r="A77" s="25"/>
      <c r="B77" s="11" t="s">
        <v>29</v>
      </c>
      <c r="C77" s="70" t="s">
        <v>116</v>
      </c>
      <c r="D77" s="43">
        <v>0</v>
      </c>
      <c r="E77" s="43">
        <v>0</v>
      </c>
      <c r="F77" s="43">
        <v>0</v>
      </c>
      <c r="G77" s="43">
        <v>0</v>
      </c>
      <c r="H77" s="43">
        <v>0</v>
      </c>
      <c r="I77" s="43">
        <v>0</v>
      </c>
      <c r="J77" s="43">
        <v>0</v>
      </c>
      <c r="K77" s="85">
        <v>0</v>
      </c>
      <c r="L77" s="85">
        <v>0</v>
      </c>
      <c r="M77" s="85">
        <v>0</v>
      </c>
      <c r="N77" s="85">
        <v>0</v>
      </c>
      <c r="O77" s="85">
        <v>0</v>
      </c>
      <c r="P77" s="85">
        <v>0</v>
      </c>
      <c r="Q77" s="85">
        <v>0</v>
      </c>
      <c r="R77" s="86">
        <v>0</v>
      </c>
    </row>
    <row r="78" spans="1:18">
      <c r="A78" s="25"/>
      <c r="B78" s="11" t="s">
        <v>33</v>
      </c>
      <c r="C78" s="70" t="s">
        <v>117</v>
      </c>
      <c r="D78" s="15">
        <v>0</v>
      </c>
      <c r="E78" s="15">
        <v>0</v>
      </c>
      <c r="F78" s="15">
        <v>12.974</v>
      </c>
      <c r="G78" s="15">
        <v>51.87</v>
      </c>
      <c r="H78" s="43">
        <v>0</v>
      </c>
      <c r="I78" s="43">
        <v>0</v>
      </c>
      <c r="J78" s="15">
        <v>0</v>
      </c>
      <c r="K78" s="13">
        <v>0</v>
      </c>
      <c r="L78" s="13">
        <v>0</v>
      </c>
      <c r="M78" s="13">
        <v>0.39</v>
      </c>
      <c r="N78" s="83">
        <v>0</v>
      </c>
      <c r="O78" s="83">
        <v>0</v>
      </c>
      <c r="P78" s="83">
        <v>0</v>
      </c>
      <c r="Q78" s="83">
        <v>0</v>
      </c>
      <c r="R78" s="84">
        <v>3.9E-2</v>
      </c>
    </row>
    <row r="79" spans="1:18">
      <c r="A79" s="10">
        <v>10</v>
      </c>
      <c r="B79" s="28" t="s">
        <v>48</v>
      </c>
      <c r="C79" s="87" t="s">
        <v>159</v>
      </c>
      <c r="D79" s="31">
        <f t="shared" ref="D79:R79" si="18">SUM(D80)</f>
        <v>3.16</v>
      </c>
      <c r="E79" s="31">
        <f t="shared" si="18"/>
        <v>0.4</v>
      </c>
      <c r="F79" s="31">
        <f t="shared" si="18"/>
        <v>19.32</v>
      </c>
      <c r="G79" s="31">
        <f t="shared" si="18"/>
        <v>94</v>
      </c>
      <c r="H79" s="31">
        <f t="shared" si="18"/>
        <v>6.4000000000000001E-2</v>
      </c>
      <c r="I79" s="31">
        <f t="shared" si="18"/>
        <v>2.4E-2</v>
      </c>
      <c r="J79" s="31">
        <f t="shared" si="18"/>
        <v>0</v>
      </c>
      <c r="K79" s="31">
        <f t="shared" si="18"/>
        <v>0</v>
      </c>
      <c r="L79" s="31">
        <f t="shared" si="18"/>
        <v>0.52</v>
      </c>
      <c r="M79" s="31">
        <f t="shared" si="18"/>
        <v>9.1999999999999993</v>
      </c>
      <c r="N79" s="31">
        <f t="shared" si="18"/>
        <v>1E-3</v>
      </c>
      <c r="O79" s="31">
        <f t="shared" si="18"/>
        <v>13.2</v>
      </c>
      <c r="P79" s="31">
        <f t="shared" si="18"/>
        <v>2E-3</v>
      </c>
      <c r="Q79" s="31">
        <f t="shared" si="18"/>
        <v>34.799999999999997</v>
      </c>
      <c r="R79" s="32">
        <f t="shared" si="18"/>
        <v>0.8</v>
      </c>
    </row>
    <row r="80" spans="1:18">
      <c r="A80" s="98"/>
      <c r="B80" s="34" t="s">
        <v>48</v>
      </c>
      <c r="C80" s="99" t="s">
        <v>49</v>
      </c>
      <c r="D80" s="37">
        <v>3.16</v>
      </c>
      <c r="E80" s="37">
        <v>0.4</v>
      </c>
      <c r="F80" s="37">
        <v>19.32</v>
      </c>
      <c r="G80" s="37">
        <v>94</v>
      </c>
      <c r="H80" s="37">
        <v>6.4000000000000001E-2</v>
      </c>
      <c r="I80" s="37">
        <v>2.4E-2</v>
      </c>
      <c r="J80" s="37">
        <v>0</v>
      </c>
      <c r="K80" s="37">
        <v>0</v>
      </c>
      <c r="L80" s="37">
        <v>0.52</v>
      </c>
      <c r="M80" s="37">
        <v>9.1999999999999993</v>
      </c>
      <c r="N80" s="38">
        <v>1E-3</v>
      </c>
      <c r="O80" s="38">
        <v>13.2</v>
      </c>
      <c r="P80" s="38">
        <v>2E-3</v>
      </c>
      <c r="Q80" s="38">
        <v>34.799999999999997</v>
      </c>
      <c r="R80" s="39">
        <v>0.8</v>
      </c>
    </row>
    <row r="81" spans="1:18">
      <c r="A81" s="27">
        <v>140</v>
      </c>
      <c r="B81" s="5" t="s">
        <v>50</v>
      </c>
      <c r="C81" s="78" t="s">
        <v>51</v>
      </c>
      <c r="D81" s="8">
        <f t="shared" ref="D81:R81" si="19">SUM(D82)</f>
        <v>1.5</v>
      </c>
      <c r="E81" s="8">
        <f t="shared" si="19"/>
        <v>0.1</v>
      </c>
      <c r="F81" s="8">
        <f t="shared" si="19"/>
        <v>21</v>
      </c>
      <c r="G81" s="8">
        <f t="shared" si="19"/>
        <v>89</v>
      </c>
      <c r="H81" s="30">
        <f t="shared" si="19"/>
        <v>0.04</v>
      </c>
      <c r="I81" s="30">
        <f t="shared" si="19"/>
        <v>0.05</v>
      </c>
      <c r="J81" s="8">
        <f t="shared" si="19"/>
        <v>10</v>
      </c>
      <c r="K81" s="8">
        <f t="shared" si="19"/>
        <v>0.02</v>
      </c>
      <c r="L81" s="8">
        <f t="shared" si="19"/>
        <v>0.4</v>
      </c>
      <c r="M81" s="8">
        <f t="shared" si="19"/>
        <v>8</v>
      </c>
      <c r="N81" s="8">
        <f t="shared" si="19"/>
        <v>0</v>
      </c>
      <c r="O81" s="8">
        <f t="shared" si="19"/>
        <v>42</v>
      </c>
      <c r="P81" s="8">
        <f t="shared" si="19"/>
        <v>1E-3</v>
      </c>
      <c r="Q81" s="8">
        <f t="shared" si="19"/>
        <v>28</v>
      </c>
      <c r="R81" s="8">
        <f t="shared" si="19"/>
        <v>0.6</v>
      </c>
    </row>
    <row r="82" spans="1:18" ht="15.75" thickBot="1">
      <c r="A82" s="27"/>
      <c r="B82" s="11" t="s">
        <v>118</v>
      </c>
      <c r="C82" s="53" t="s">
        <v>119</v>
      </c>
      <c r="D82" s="15">
        <v>1.5</v>
      </c>
      <c r="E82" s="15">
        <v>0.1</v>
      </c>
      <c r="F82" s="15">
        <v>21</v>
      </c>
      <c r="G82" s="15">
        <v>89</v>
      </c>
      <c r="H82" s="43">
        <v>0.04</v>
      </c>
      <c r="I82" s="43">
        <v>0.05</v>
      </c>
      <c r="J82" s="15">
        <v>10</v>
      </c>
      <c r="K82" s="15">
        <v>0.02</v>
      </c>
      <c r="L82" s="15">
        <v>0.4</v>
      </c>
      <c r="M82" s="43">
        <v>8</v>
      </c>
      <c r="N82" s="44">
        <v>0</v>
      </c>
      <c r="O82" s="44">
        <v>42</v>
      </c>
      <c r="P82" s="44">
        <v>1E-3</v>
      </c>
      <c r="Q82" s="44">
        <v>28</v>
      </c>
      <c r="R82" s="45">
        <v>0.6</v>
      </c>
    </row>
    <row r="83" spans="1:18" ht="16.5" thickBot="1">
      <c r="A83" s="834" t="s">
        <v>160</v>
      </c>
      <c r="B83" s="835"/>
      <c r="C83" s="836"/>
      <c r="D83" s="125">
        <f>SUM('7-10'!D65,D70,D75,D79,D81,)</f>
        <v>20.07</v>
      </c>
      <c r="E83" s="125">
        <f>SUM('7-10'!E65,E70,E75,E79,E81,)</f>
        <v>27.11</v>
      </c>
      <c r="F83" s="125">
        <f>SUM('7-10'!F65,F70,F75,F79,F81,)</f>
        <v>65.948000000000008</v>
      </c>
      <c r="G83" s="125">
        <f>SUM('7-10'!G65,G70,G75,G79,G81,)</f>
        <v>607.61</v>
      </c>
      <c r="H83" s="125">
        <f>SUM('7-10'!H65,H70,H75,H79,H81,)</f>
        <v>0.23700000000000002</v>
      </c>
      <c r="I83" s="125">
        <f>SUM('7-10'!I65,I70,I75,I79,I81,)</f>
        <v>0.67300000000000015</v>
      </c>
      <c r="J83" s="125">
        <f>SUM('7-10'!J65,J70,J75,J79,J81,)</f>
        <v>14.474</v>
      </c>
      <c r="K83" s="125">
        <f>SUM('7-10'!K65,K70,K75,K79,K81,)</f>
        <v>0.93900000000000006</v>
      </c>
      <c r="L83" s="125">
        <f>SUM('7-10'!L65,L70,L75,L79,L81,)</f>
        <v>1.6930000000000001</v>
      </c>
      <c r="M83" s="125">
        <f>SUM('7-10'!M65,M70,M75,M79,M81,)</f>
        <v>227.23599999999999</v>
      </c>
      <c r="N83" s="125">
        <f>SUM('7-10'!N65,N70,N75,N79,N81,)</f>
        <v>0.03</v>
      </c>
      <c r="O83" s="125">
        <f>SUM('7-10'!O65,O70,O75,O79,O81,)</f>
        <v>98.189000000000007</v>
      </c>
      <c r="P83" s="125">
        <f>SUM('7-10'!P65,P70,P75,P79,P81,)</f>
        <v>3.3000000000000002E-2</v>
      </c>
      <c r="Q83" s="125">
        <f>SUM('7-10'!Q65,Q70,Q75,Q79,Q81,)</f>
        <v>359.68799999999999</v>
      </c>
      <c r="R83" s="125">
        <f>SUM('7-10'!R65,R70,R75,R79,R81,)</f>
        <v>4.8090000000000002</v>
      </c>
    </row>
    <row r="84" spans="1:18" ht="15.75" thickBot="1">
      <c r="A84" s="837" t="s">
        <v>55</v>
      </c>
      <c r="B84" s="838"/>
      <c r="C84" s="838"/>
      <c r="D84" s="838"/>
      <c r="E84" s="838"/>
      <c r="F84" s="838"/>
      <c r="G84" s="838"/>
      <c r="H84" s="838"/>
      <c r="I84" s="838"/>
      <c r="J84" s="838"/>
      <c r="K84" s="838"/>
      <c r="L84" s="838"/>
      <c r="M84" s="838"/>
      <c r="N84" s="838"/>
      <c r="O84" s="838"/>
      <c r="P84" s="838"/>
      <c r="Q84" s="838"/>
      <c r="R84" s="839"/>
    </row>
    <row r="85" spans="1:18" ht="15.75">
      <c r="A85" s="147">
        <v>14</v>
      </c>
      <c r="B85" s="148" t="s">
        <v>246</v>
      </c>
      <c r="C85" s="149">
        <v>100</v>
      </c>
      <c r="D85" s="150">
        <f t="shared" ref="D85:R85" si="20">SUM(D86)</f>
        <v>0.48</v>
      </c>
      <c r="E85" s="150">
        <f t="shared" si="20"/>
        <v>0.06</v>
      </c>
      <c r="F85" s="150">
        <f t="shared" si="20"/>
        <v>1.5</v>
      </c>
      <c r="G85" s="150">
        <f t="shared" si="20"/>
        <v>8.4</v>
      </c>
      <c r="H85" s="150">
        <f t="shared" si="20"/>
        <v>1.7999999999999999E-2</v>
      </c>
      <c r="I85" s="150">
        <f t="shared" si="20"/>
        <v>2.4E-2</v>
      </c>
      <c r="J85" s="150">
        <f t="shared" si="20"/>
        <v>6</v>
      </c>
      <c r="K85" s="150">
        <f t="shared" si="20"/>
        <v>0.01</v>
      </c>
      <c r="L85" s="150">
        <f t="shared" si="20"/>
        <v>0.1</v>
      </c>
      <c r="M85" s="150">
        <f t="shared" si="20"/>
        <v>13.8</v>
      </c>
      <c r="N85" s="150">
        <f t="shared" si="20"/>
        <v>3.0000000000000001E-3</v>
      </c>
      <c r="O85" s="150">
        <f t="shared" si="20"/>
        <v>14</v>
      </c>
      <c r="P85" s="150">
        <f t="shared" si="20"/>
        <v>0</v>
      </c>
      <c r="Q85" s="150">
        <f t="shared" si="20"/>
        <v>42</v>
      </c>
      <c r="R85" s="150">
        <f t="shared" si="20"/>
        <v>0.36</v>
      </c>
    </row>
    <row r="86" spans="1:18" ht="15.75">
      <c r="A86" s="18"/>
      <c r="B86" s="68" t="s">
        <v>247</v>
      </c>
      <c r="C86" s="95" t="s">
        <v>248</v>
      </c>
      <c r="D86" s="22">
        <v>0.48</v>
      </c>
      <c r="E86" s="22">
        <v>0.06</v>
      </c>
      <c r="F86" s="22">
        <v>1.5</v>
      </c>
      <c r="G86" s="22">
        <v>8.4</v>
      </c>
      <c r="H86" s="22">
        <v>1.7999999999999999E-2</v>
      </c>
      <c r="I86" s="22">
        <v>2.4E-2</v>
      </c>
      <c r="J86" s="22">
        <v>6</v>
      </c>
      <c r="K86" s="22">
        <v>0.01</v>
      </c>
      <c r="L86" s="22">
        <v>0.1</v>
      </c>
      <c r="M86" s="22">
        <v>13.8</v>
      </c>
      <c r="N86" s="54">
        <v>3.0000000000000001E-3</v>
      </c>
      <c r="O86" s="54">
        <v>14</v>
      </c>
      <c r="P86" s="54">
        <v>0</v>
      </c>
      <c r="Q86" s="54">
        <v>42</v>
      </c>
      <c r="R86" s="55">
        <v>0.36</v>
      </c>
    </row>
    <row r="87" spans="1:18">
      <c r="A87" s="364">
        <v>30</v>
      </c>
      <c r="B87" s="213" t="s">
        <v>249</v>
      </c>
      <c r="C87" s="232">
        <v>250</v>
      </c>
      <c r="D87" s="214">
        <f t="shared" ref="D87:R87" si="21">SUM(D88:D94)</f>
        <v>10.923</v>
      </c>
      <c r="E87" s="214">
        <f t="shared" si="21"/>
        <v>1.4410000000000001</v>
      </c>
      <c r="F87" s="214">
        <f t="shared" si="21"/>
        <v>12.571999999999997</v>
      </c>
      <c r="G87" s="214">
        <f t="shared" si="21"/>
        <v>94.11</v>
      </c>
      <c r="H87" s="214">
        <f t="shared" si="21"/>
        <v>0.16200000000000001</v>
      </c>
      <c r="I87" s="214">
        <f t="shared" si="21"/>
        <v>0.499</v>
      </c>
      <c r="J87" s="214">
        <f t="shared" si="21"/>
        <v>29.734000000000002</v>
      </c>
      <c r="K87" s="214">
        <f t="shared" si="21"/>
        <v>0.32800000000000001</v>
      </c>
      <c r="L87" s="214">
        <f t="shared" si="21"/>
        <v>0.22</v>
      </c>
      <c r="M87" s="214">
        <f t="shared" si="21"/>
        <v>69.094999999999999</v>
      </c>
      <c r="N87" s="214">
        <f t="shared" si="21"/>
        <v>4.0000000000000001E-3</v>
      </c>
      <c r="O87" s="214">
        <f t="shared" si="21"/>
        <v>43.506</v>
      </c>
      <c r="P87" s="214">
        <f t="shared" si="21"/>
        <v>3.0000000000000001E-3</v>
      </c>
      <c r="Q87" s="214">
        <f t="shared" si="21"/>
        <v>144.5</v>
      </c>
      <c r="R87" s="334">
        <f t="shared" si="21"/>
        <v>1.548</v>
      </c>
    </row>
    <row r="88" spans="1:18">
      <c r="A88" s="593"/>
      <c r="B88" s="64" t="s">
        <v>121</v>
      </c>
      <c r="C88" s="64" t="s">
        <v>502</v>
      </c>
      <c r="D88" s="64">
        <v>0.9</v>
      </c>
      <c r="E88" s="64">
        <v>0.05</v>
      </c>
      <c r="F88" s="64">
        <v>2.35</v>
      </c>
      <c r="G88" s="64">
        <v>14</v>
      </c>
      <c r="H88" s="64">
        <v>1.4999999999999999E-2</v>
      </c>
      <c r="I88" s="64">
        <v>0.02</v>
      </c>
      <c r="J88" s="64">
        <v>22.5</v>
      </c>
      <c r="K88" s="64">
        <v>1E-3</v>
      </c>
      <c r="L88" s="64">
        <v>0.05</v>
      </c>
      <c r="M88" s="64">
        <v>24</v>
      </c>
      <c r="N88" s="285">
        <v>1E-3</v>
      </c>
      <c r="O88" s="285">
        <v>8</v>
      </c>
      <c r="P88" s="285">
        <v>0</v>
      </c>
      <c r="Q88" s="285">
        <v>15.5</v>
      </c>
      <c r="R88" s="286">
        <v>0.3</v>
      </c>
    </row>
    <row r="89" spans="1:18">
      <c r="A89" s="593"/>
      <c r="B89" s="64" t="s">
        <v>67</v>
      </c>
      <c r="C89" s="64" t="s">
        <v>503</v>
      </c>
      <c r="D89" s="64">
        <v>0.52400000000000002</v>
      </c>
      <c r="E89" s="64">
        <v>0.105</v>
      </c>
      <c r="F89" s="64">
        <v>4.2699999999999996</v>
      </c>
      <c r="G89" s="64">
        <v>20.170000000000002</v>
      </c>
      <c r="H89" s="64">
        <v>3.1E-2</v>
      </c>
      <c r="I89" s="64">
        <v>0.183</v>
      </c>
      <c r="J89" s="64">
        <v>5.24</v>
      </c>
      <c r="K89" s="64">
        <v>1E-3</v>
      </c>
      <c r="L89" s="64">
        <v>2.5999999999999999E-2</v>
      </c>
      <c r="M89" s="64">
        <v>2.62</v>
      </c>
      <c r="N89" s="285">
        <v>1E-3</v>
      </c>
      <c r="O89" s="285">
        <v>6.0259999999999998</v>
      </c>
      <c r="P89" s="285">
        <v>0</v>
      </c>
      <c r="Q89" s="285">
        <v>15.2</v>
      </c>
      <c r="R89" s="286">
        <v>0.23599999999999999</v>
      </c>
    </row>
    <row r="90" spans="1:18">
      <c r="A90" s="364"/>
      <c r="B90" s="64" t="s">
        <v>131</v>
      </c>
      <c r="C90" s="64" t="s">
        <v>273</v>
      </c>
      <c r="D90" s="64">
        <v>0.14899999999999999</v>
      </c>
      <c r="E90" s="64">
        <v>1.6E-2</v>
      </c>
      <c r="F90" s="64">
        <v>1.1519999999999999</v>
      </c>
      <c r="G90" s="64">
        <v>5.44</v>
      </c>
      <c r="H90" s="64">
        <v>0.01</v>
      </c>
      <c r="I90" s="64">
        <v>1.0999999999999999E-2</v>
      </c>
      <c r="J90" s="64">
        <v>0.94399999999999995</v>
      </c>
      <c r="K90" s="64">
        <v>0.32</v>
      </c>
      <c r="L90" s="64">
        <v>6.4000000000000001E-2</v>
      </c>
      <c r="M90" s="64">
        <v>6.375</v>
      </c>
      <c r="N90" s="285">
        <v>1E-3</v>
      </c>
      <c r="O90" s="285">
        <v>6.08</v>
      </c>
      <c r="P90" s="285">
        <v>0</v>
      </c>
      <c r="Q90" s="285">
        <v>8.8000000000000007</v>
      </c>
      <c r="R90" s="286">
        <v>0.112</v>
      </c>
    </row>
    <row r="91" spans="1:18">
      <c r="A91" s="364"/>
      <c r="B91" s="64" t="s">
        <v>69</v>
      </c>
      <c r="C91" s="64" t="s">
        <v>504</v>
      </c>
      <c r="D91" s="207">
        <v>0.14000000000000001</v>
      </c>
      <c r="E91" s="207">
        <v>0</v>
      </c>
      <c r="F91" s="207">
        <v>0.91</v>
      </c>
      <c r="G91" s="207">
        <v>4</v>
      </c>
      <c r="H91" s="207">
        <v>4.0000000000000001E-3</v>
      </c>
      <c r="I91" s="207">
        <v>2E-3</v>
      </c>
      <c r="J91" s="207">
        <v>1</v>
      </c>
      <c r="K91" s="207">
        <v>0</v>
      </c>
      <c r="L91" s="207">
        <v>0.02</v>
      </c>
      <c r="M91" s="207">
        <v>3.1</v>
      </c>
      <c r="N91" s="208">
        <v>0</v>
      </c>
      <c r="O91" s="208">
        <v>1.4</v>
      </c>
      <c r="P91" s="208">
        <v>0</v>
      </c>
      <c r="Q91" s="208">
        <v>5.8</v>
      </c>
      <c r="R91" s="209">
        <v>0.08</v>
      </c>
    </row>
    <row r="92" spans="1:18">
      <c r="A92" s="364"/>
      <c r="B92" s="64" t="s">
        <v>134</v>
      </c>
      <c r="C92" s="11" t="s">
        <v>35</v>
      </c>
      <c r="D92" s="64">
        <v>0.3</v>
      </c>
      <c r="E92" s="64">
        <v>1</v>
      </c>
      <c r="F92" s="64">
        <v>0.28999999999999998</v>
      </c>
      <c r="G92" s="64">
        <v>11.5</v>
      </c>
      <c r="H92" s="64">
        <v>3.0000000000000001E-3</v>
      </c>
      <c r="I92" s="64">
        <v>0.01</v>
      </c>
      <c r="J92" s="64">
        <v>0.05</v>
      </c>
      <c r="K92" s="64">
        <v>6.0000000000000001E-3</v>
      </c>
      <c r="L92" s="64">
        <v>0.03</v>
      </c>
      <c r="M92" s="64">
        <v>9</v>
      </c>
      <c r="N92" s="285">
        <v>1E-3</v>
      </c>
      <c r="O92" s="285">
        <v>1</v>
      </c>
      <c r="P92" s="285">
        <v>0</v>
      </c>
      <c r="Q92" s="285">
        <v>6.2</v>
      </c>
      <c r="R92" s="286">
        <v>0.01</v>
      </c>
    </row>
    <row r="93" spans="1:18">
      <c r="A93" s="217"/>
      <c r="B93" s="64" t="s">
        <v>31</v>
      </c>
      <c r="C93" s="64" t="s">
        <v>471</v>
      </c>
      <c r="D93" s="64">
        <v>0</v>
      </c>
      <c r="E93" s="64">
        <v>0</v>
      </c>
      <c r="F93" s="64">
        <v>0</v>
      </c>
      <c r="G93" s="64">
        <v>0</v>
      </c>
      <c r="H93" s="64">
        <v>0</v>
      </c>
      <c r="I93" s="64">
        <v>0</v>
      </c>
      <c r="J93" s="64">
        <v>0</v>
      </c>
      <c r="K93" s="64">
        <v>0</v>
      </c>
      <c r="L93" s="64">
        <v>0</v>
      </c>
      <c r="M93" s="64">
        <v>0</v>
      </c>
      <c r="N93" s="64">
        <v>0</v>
      </c>
      <c r="O93" s="64">
        <v>0</v>
      </c>
      <c r="P93" s="64">
        <v>0</v>
      </c>
      <c r="Q93" s="64">
        <v>0</v>
      </c>
      <c r="R93" s="286">
        <v>0</v>
      </c>
    </row>
    <row r="94" spans="1:18">
      <c r="A94" s="364"/>
      <c r="B94" s="64" t="s">
        <v>73</v>
      </c>
      <c r="C94" s="447" t="s">
        <v>491</v>
      </c>
      <c r="D94" s="411">
        <v>8.91</v>
      </c>
      <c r="E94" s="411">
        <v>0.27</v>
      </c>
      <c r="F94" s="411">
        <v>3.6</v>
      </c>
      <c r="G94" s="411">
        <v>39</v>
      </c>
      <c r="H94" s="411">
        <v>9.9000000000000005E-2</v>
      </c>
      <c r="I94" s="411">
        <v>0.27300000000000002</v>
      </c>
      <c r="J94" s="411">
        <v>0</v>
      </c>
      <c r="K94" s="411">
        <v>0</v>
      </c>
      <c r="L94" s="411">
        <v>0.03</v>
      </c>
      <c r="M94" s="411">
        <v>24</v>
      </c>
      <c r="N94" s="594">
        <v>0</v>
      </c>
      <c r="O94" s="594">
        <v>21</v>
      </c>
      <c r="P94" s="594">
        <v>3.0000000000000001E-3</v>
      </c>
      <c r="Q94" s="594">
        <v>93</v>
      </c>
      <c r="R94" s="595">
        <v>0.81</v>
      </c>
    </row>
    <row r="95" spans="1:18" ht="15.75">
      <c r="A95" s="193">
        <v>257</v>
      </c>
      <c r="B95" s="385" t="s">
        <v>254</v>
      </c>
      <c r="C95" s="293">
        <v>100</v>
      </c>
      <c r="D95" s="365">
        <f t="shared" ref="D95:R95" si="22">SUM(D96:D100)</f>
        <v>15.314</v>
      </c>
      <c r="E95" s="365">
        <f t="shared" si="22"/>
        <v>3.4119999999999999</v>
      </c>
      <c r="F95" s="365">
        <f t="shared" si="22"/>
        <v>7.8980000000000006</v>
      </c>
      <c r="G95" s="564">
        <f t="shared" si="22"/>
        <v>123.357</v>
      </c>
      <c r="H95" s="365">
        <f t="shared" si="22"/>
        <v>0.105</v>
      </c>
      <c r="I95" s="365">
        <f t="shared" si="22"/>
        <v>7.4999999999999997E-2</v>
      </c>
      <c r="J95" s="365">
        <f t="shared" si="22"/>
        <v>0.85699999999999998</v>
      </c>
      <c r="K95" s="564">
        <f t="shared" si="22"/>
        <v>2.6000000000000002E-2</v>
      </c>
      <c r="L95" s="564">
        <f t="shared" si="22"/>
        <v>1.034</v>
      </c>
      <c r="M95" s="564">
        <f t="shared" si="22"/>
        <v>26.507000000000001</v>
      </c>
      <c r="N95" s="564">
        <f t="shared" si="22"/>
        <v>0.11799999999999999</v>
      </c>
      <c r="O95" s="564">
        <f t="shared" si="22"/>
        <v>31.629000000000001</v>
      </c>
      <c r="P95" s="564">
        <f t="shared" si="22"/>
        <v>2.1000000000000001E-2</v>
      </c>
      <c r="Q95" s="564">
        <f t="shared" si="22"/>
        <v>199.01499999999999</v>
      </c>
      <c r="R95" s="366">
        <f t="shared" si="22"/>
        <v>0.90100000000000002</v>
      </c>
    </row>
    <row r="96" spans="1:18" ht="15.75">
      <c r="A96" s="193"/>
      <c r="B96" s="199" t="s">
        <v>255</v>
      </c>
      <c r="C96" s="95" t="s">
        <v>256</v>
      </c>
      <c r="D96" s="367">
        <v>1.284</v>
      </c>
      <c r="E96" s="367">
        <v>0.16700000000000001</v>
      </c>
      <c r="F96" s="367">
        <v>7.8490000000000002</v>
      </c>
      <c r="G96" s="367">
        <v>38.186999999999998</v>
      </c>
      <c r="H96" s="367">
        <v>2.5999999999999999E-2</v>
      </c>
      <c r="I96" s="367">
        <v>0.01</v>
      </c>
      <c r="J96" s="367">
        <v>0</v>
      </c>
      <c r="K96" s="367">
        <v>0</v>
      </c>
      <c r="L96" s="367">
        <v>0.21</v>
      </c>
      <c r="M96" s="367">
        <v>3.7370000000000001</v>
      </c>
      <c r="N96" s="368">
        <v>0</v>
      </c>
      <c r="O96" s="368">
        <v>5.36</v>
      </c>
      <c r="P96" s="368">
        <v>1E-3</v>
      </c>
      <c r="Q96" s="368">
        <v>14.14</v>
      </c>
      <c r="R96" s="369">
        <v>0.32500000000000001</v>
      </c>
    </row>
    <row r="97" spans="1:18" ht="15.75">
      <c r="A97" s="193"/>
      <c r="B97" s="199" t="s">
        <v>29</v>
      </c>
      <c r="C97" s="296" t="s">
        <v>168</v>
      </c>
      <c r="D97" s="367">
        <v>0</v>
      </c>
      <c r="E97" s="367">
        <v>0</v>
      </c>
      <c r="F97" s="367">
        <v>0</v>
      </c>
      <c r="G97" s="367">
        <v>0</v>
      </c>
      <c r="H97" s="367">
        <v>0</v>
      </c>
      <c r="I97" s="367">
        <v>0</v>
      </c>
      <c r="J97" s="367">
        <v>0</v>
      </c>
      <c r="K97" s="367">
        <v>0</v>
      </c>
      <c r="L97" s="367">
        <v>0</v>
      </c>
      <c r="M97" s="367">
        <v>0</v>
      </c>
      <c r="N97" s="367">
        <v>0</v>
      </c>
      <c r="O97" s="367">
        <v>0</v>
      </c>
      <c r="P97" s="367">
        <v>0</v>
      </c>
      <c r="Q97" s="367">
        <v>0</v>
      </c>
      <c r="R97" s="369">
        <v>0</v>
      </c>
    </row>
    <row r="98" spans="1:18" ht="15.75">
      <c r="A98" s="193"/>
      <c r="B98" s="199" t="s">
        <v>31</v>
      </c>
      <c r="C98" s="296" t="s">
        <v>257</v>
      </c>
      <c r="D98" s="367">
        <v>0</v>
      </c>
      <c r="E98" s="367">
        <v>0</v>
      </c>
      <c r="F98" s="367">
        <v>0</v>
      </c>
      <c r="G98" s="367">
        <v>0</v>
      </c>
      <c r="H98" s="367">
        <v>0</v>
      </c>
      <c r="I98" s="367">
        <v>0</v>
      </c>
      <c r="J98" s="367">
        <v>0</v>
      </c>
      <c r="K98" s="367">
        <v>0</v>
      </c>
      <c r="L98" s="367">
        <v>0</v>
      </c>
      <c r="M98" s="367">
        <v>0</v>
      </c>
      <c r="N98" s="367">
        <v>0</v>
      </c>
      <c r="O98" s="367">
        <v>0</v>
      </c>
      <c r="P98" s="367">
        <v>0</v>
      </c>
      <c r="Q98" s="367">
        <v>0</v>
      </c>
      <c r="R98" s="369">
        <v>0</v>
      </c>
    </row>
    <row r="99" spans="1:18" ht="15.75">
      <c r="A99" s="193"/>
      <c r="B99" s="199" t="s">
        <v>25</v>
      </c>
      <c r="C99" s="95" t="s">
        <v>198</v>
      </c>
      <c r="D99" s="367">
        <v>0.03</v>
      </c>
      <c r="E99" s="367">
        <v>2.72</v>
      </c>
      <c r="F99" s="367">
        <v>4.9000000000000002E-2</v>
      </c>
      <c r="G99" s="367">
        <v>24.8</v>
      </c>
      <c r="H99" s="367">
        <v>0</v>
      </c>
      <c r="I99" s="367">
        <v>4.0000000000000001E-3</v>
      </c>
      <c r="J99" s="367">
        <v>0</v>
      </c>
      <c r="K99" s="367">
        <v>1.7000000000000001E-2</v>
      </c>
      <c r="L99" s="367">
        <v>3.6999999999999998E-2</v>
      </c>
      <c r="M99" s="367">
        <v>0.9</v>
      </c>
      <c r="N99" s="368">
        <v>0</v>
      </c>
      <c r="O99" s="368">
        <v>1.9E-2</v>
      </c>
      <c r="P99" s="368">
        <v>0</v>
      </c>
      <c r="Q99" s="368">
        <v>1.125</v>
      </c>
      <c r="R99" s="369">
        <v>7.0000000000000001E-3</v>
      </c>
    </row>
    <row r="100" spans="1:18" ht="15.75">
      <c r="A100" s="193"/>
      <c r="B100" s="199" t="s">
        <v>192</v>
      </c>
      <c r="C100" s="296" t="s">
        <v>456</v>
      </c>
      <c r="D100" s="367">
        <v>14</v>
      </c>
      <c r="E100" s="367">
        <v>0.52500000000000002</v>
      </c>
      <c r="F100" s="367">
        <v>0</v>
      </c>
      <c r="G100" s="367">
        <v>60.37</v>
      </c>
      <c r="H100" s="367">
        <v>7.9000000000000001E-2</v>
      </c>
      <c r="I100" s="367">
        <v>6.0999999999999999E-2</v>
      </c>
      <c r="J100" s="367">
        <v>0.85699999999999998</v>
      </c>
      <c r="K100" s="367">
        <v>8.9999999999999993E-3</v>
      </c>
      <c r="L100" s="367">
        <v>0.78700000000000003</v>
      </c>
      <c r="M100" s="367">
        <v>21.87</v>
      </c>
      <c r="N100" s="368">
        <v>0.11799999999999999</v>
      </c>
      <c r="O100" s="368">
        <v>26.25</v>
      </c>
      <c r="P100" s="368">
        <v>0.02</v>
      </c>
      <c r="Q100" s="368">
        <v>183.75</v>
      </c>
      <c r="R100" s="369">
        <v>0.56899999999999995</v>
      </c>
    </row>
    <row r="101" spans="1:18">
      <c r="A101" s="139">
        <v>56</v>
      </c>
      <c r="B101" s="5" t="s">
        <v>258</v>
      </c>
      <c r="C101" s="78" t="s">
        <v>259</v>
      </c>
      <c r="D101" s="8">
        <f t="shared" ref="D101:R101" si="23">SUM(D102:D105)</f>
        <v>4.91</v>
      </c>
      <c r="E101" s="8">
        <f t="shared" si="23"/>
        <v>4.17</v>
      </c>
      <c r="F101" s="8">
        <f t="shared" si="23"/>
        <v>24.009999999999998</v>
      </c>
      <c r="G101" s="8">
        <f t="shared" si="23"/>
        <v>157.58000000000001</v>
      </c>
      <c r="H101" s="8">
        <f t="shared" si="23"/>
        <v>0.17899999999999999</v>
      </c>
      <c r="I101" s="8">
        <f t="shared" si="23"/>
        <v>1.006</v>
      </c>
      <c r="J101" s="8">
        <f t="shared" si="23"/>
        <v>27.115000000000002</v>
      </c>
      <c r="K101" s="8">
        <f t="shared" si="23"/>
        <v>3.5000000000000003E-2</v>
      </c>
      <c r="L101" s="8">
        <f t="shared" si="23"/>
        <v>0.17699999999999999</v>
      </c>
      <c r="M101" s="8">
        <f t="shared" si="23"/>
        <v>74.813999999999993</v>
      </c>
      <c r="N101" s="8">
        <f t="shared" si="23"/>
        <v>1.0999999999999999E-2</v>
      </c>
      <c r="O101" s="8">
        <f t="shared" si="23"/>
        <v>37.507999999999996</v>
      </c>
      <c r="P101" s="8">
        <f t="shared" si="23"/>
        <v>1E-3</v>
      </c>
      <c r="Q101" s="8">
        <f t="shared" si="23"/>
        <v>123.44</v>
      </c>
      <c r="R101" s="9">
        <f t="shared" si="23"/>
        <v>1.2289999999999999</v>
      </c>
    </row>
    <row r="102" spans="1:18">
      <c r="A102" s="80"/>
      <c r="B102" s="11" t="s">
        <v>67</v>
      </c>
      <c r="C102" s="53" t="s">
        <v>260</v>
      </c>
      <c r="D102" s="15">
        <v>0.53</v>
      </c>
      <c r="E102" s="15">
        <v>2.65</v>
      </c>
      <c r="F102" s="15">
        <v>21.56</v>
      </c>
      <c r="G102" s="15">
        <v>101.87</v>
      </c>
      <c r="H102" s="15">
        <v>0.159</v>
      </c>
      <c r="I102" s="15">
        <v>0.92600000000000005</v>
      </c>
      <c r="J102" s="15">
        <v>26.46</v>
      </c>
      <c r="K102" s="15">
        <v>4.0000000000000001E-3</v>
      </c>
      <c r="L102" s="15">
        <v>0.13200000000000001</v>
      </c>
      <c r="M102" s="15">
        <v>13.23</v>
      </c>
      <c r="N102" s="16">
        <v>7.0000000000000001E-3</v>
      </c>
      <c r="O102" s="16">
        <v>30.43</v>
      </c>
      <c r="P102" s="16">
        <v>0</v>
      </c>
      <c r="Q102" s="16">
        <v>76.73</v>
      </c>
      <c r="R102" s="17">
        <v>1.19</v>
      </c>
    </row>
    <row r="103" spans="1:18">
      <c r="A103" s="80"/>
      <c r="B103" s="11" t="s">
        <v>25</v>
      </c>
      <c r="C103" s="53" t="s">
        <v>261</v>
      </c>
      <c r="D103" s="15">
        <v>2.77</v>
      </c>
      <c r="E103" s="15">
        <v>0.06</v>
      </c>
      <c r="F103" s="15">
        <v>0.08</v>
      </c>
      <c r="G103" s="15">
        <v>25.47</v>
      </c>
      <c r="H103" s="15">
        <v>0</v>
      </c>
      <c r="I103" s="15">
        <v>5.0000000000000001E-3</v>
      </c>
      <c r="J103" s="15">
        <v>0</v>
      </c>
      <c r="K103" s="15">
        <v>0.02</v>
      </c>
      <c r="L103" s="15">
        <v>4.4999999999999998E-2</v>
      </c>
      <c r="M103" s="15">
        <v>1.1040000000000001</v>
      </c>
      <c r="N103" s="16">
        <v>0</v>
      </c>
      <c r="O103" s="16">
        <v>2.1999999999999999E-2</v>
      </c>
      <c r="P103" s="16">
        <v>0</v>
      </c>
      <c r="Q103" s="16">
        <v>1.35</v>
      </c>
      <c r="R103" s="17">
        <v>8.9999999999999993E-3</v>
      </c>
    </row>
    <row r="104" spans="1:18">
      <c r="A104" s="80"/>
      <c r="B104" s="11" t="s">
        <v>27</v>
      </c>
      <c r="C104" s="53" t="s">
        <v>262</v>
      </c>
      <c r="D104" s="15">
        <v>1.61</v>
      </c>
      <c r="E104" s="15">
        <v>1.46</v>
      </c>
      <c r="F104" s="15">
        <v>2.37</v>
      </c>
      <c r="G104" s="15">
        <v>30.24</v>
      </c>
      <c r="H104" s="15">
        <v>0.02</v>
      </c>
      <c r="I104" s="15">
        <v>7.4999999999999997E-2</v>
      </c>
      <c r="J104" s="15">
        <v>0.65500000000000003</v>
      </c>
      <c r="K104" s="15">
        <v>1.0999999999999999E-2</v>
      </c>
      <c r="L104" s="15">
        <v>0</v>
      </c>
      <c r="M104" s="15">
        <v>60.48</v>
      </c>
      <c r="N104" s="16">
        <v>4.0000000000000001E-3</v>
      </c>
      <c r="O104" s="16">
        <v>7.056</v>
      </c>
      <c r="P104" s="16">
        <v>1E-3</v>
      </c>
      <c r="Q104" s="16">
        <v>45.36</v>
      </c>
      <c r="R104" s="17">
        <v>0.03</v>
      </c>
    </row>
    <row r="105" spans="1:18">
      <c r="A105" s="80"/>
      <c r="B105" s="11" t="s">
        <v>31</v>
      </c>
      <c r="C105" s="53" t="s">
        <v>263</v>
      </c>
      <c r="D105" s="15">
        <v>0</v>
      </c>
      <c r="E105" s="15">
        <v>0</v>
      </c>
      <c r="F105" s="15">
        <v>0</v>
      </c>
      <c r="G105" s="15">
        <v>0</v>
      </c>
      <c r="H105" s="43">
        <v>0</v>
      </c>
      <c r="I105" s="43">
        <v>0</v>
      </c>
      <c r="J105" s="15">
        <v>0</v>
      </c>
      <c r="K105" s="16">
        <v>0</v>
      </c>
      <c r="L105" s="16">
        <v>0</v>
      </c>
      <c r="M105" s="44">
        <v>0</v>
      </c>
      <c r="N105" s="44">
        <v>0</v>
      </c>
      <c r="O105" s="44">
        <v>0</v>
      </c>
      <c r="P105" s="44">
        <v>0</v>
      </c>
      <c r="Q105" s="44">
        <v>0</v>
      </c>
      <c r="R105" s="45">
        <v>0</v>
      </c>
    </row>
    <row r="106" spans="1:18" ht="28.5">
      <c r="A106" s="23">
        <v>124</v>
      </c>
      <c r="B106" s="5" t="s">
        <v>91</v>
      </c>
      <c r="C106" s="69">
        <v>200</v>
      </c>
      <c r="D106" s="8">
        <f t="shared" ref="D106:R106" si="24">SUM(D107:D109)</f>
        <v>7.8E-2</v>
      </c>
      <c r="E106" s="8">
        <f t="shared" si="24"/>
        <v>7.8E-2</v>
      </c>
      <c r="F106" s="8">
        <f t="shared" si="24"/>
        <v>16.116</v>
      </c>
      <c r="G106" s="8">
        <f t="shared" si="24"/>
        <v>66.19</v>
      </c>
      <c r="H106" s="8">
        <f t="shared" si="24"/>
        <v>6.0000000000000001E-3</v>
      </c>
      <c r="I106" s="8">
        <f t="shared" si="24"/>
        <v>4.0000000000000001E-3</v>
      </c>
      <c r="J106" s="8">
        <f t="shared" si="24"/>
        <v>32.01</v>
      </c>
      <c r="K106" s="8">
        <f t="shared" si="24"/>
        <v>1E-3</v>
      </c>
      <c r="L106" s="8">
        <f t="shared" si="24"/>
        <v>3.9E-2</v>
      </c>
      <c r="M106" s="8">
        <f t="shared" si="24"/>
        <v>3.5840000000000001</v>
      </c>
      <c r="N106" s="8">
        <f t="shared" si="24"/>
        <v>0</v>
      </c>
      <c r="O106" s="8">
        <f t="shared" si="24"/>
        <v>1.746</v>
      </c>
      <c r="P106" s="8">
        <f t="shared" si="24"/>
        <v>0</v>
      </c>
      <c r="Q106" s="8">
        <f t="shared" si="24"/>
        <v>2.1339999999999999</v>
      </c>
      <c r="R106" s="9">
        <f t="shared" si="24"/>
        <v>0.47799999999999998</v>
      </c>
    </row>
    <row r="107" spans="1:18">
      <c r="A107" s="25"/>
      <c r="B107" s="11" t="s">
        <v>29</v>
      </c>
      <c r="C107" s="70" t="s">
        <v>74</v>
      </c>
      <c r="D107" s="15">
        <v>0</v>
      </c>
      <c r="E107" s="15">
        <v>0</v>
      </c>
      <c r="F107" s="15">
        <v>0</v>
      </c>
      <c r="G107" s="15">
        <v>0</v>
      </c>
      <c r="H107" s="15">
        <v>0</v>
      </c>
      <c r="I107" s="15">
        <v>0</v>
      </c>
      <c r="J107" s="15">
        <v>0</v>
      </c>
      <c r="K107" s="15">
        <v>0</v>
      </c>
      <c r="L107" s="15">
        <v>0</v>
      </c>
      <c r="M107" s="15">
        <v>0</v>
      </c>
      <c r="N107" s="15">
        <v>0</v>
      </c>
      <c r="O107" s="15">
        <v>0</v>
      </c>
      <c r="P107" s="15">
        <v>0</v>
      </c>
      <c r="Q107" s="15">
        <v>0</v>
      </c>
      <c r="R107" s="17">
        <v>0</v>
      </c>
    </row>
    <row r="108" spans="1:18">
      <c r="A108" s="25"/>
      <c r="B108" s="11" t="s">
        <v>33</v>
      </c>
      <c r="C108" s="70" t="s">
        <v>92</v>
      </c>
      <c r="D108" s="15">
        <v>0</v>
      </c>
      <c r="E108" s="15">
        <v>0</v>
      </c>
      <c r="F108" s="15">
        <v>14.37</v>
      </c>
      <c r="G108" s="15">
        <v>57.46</v>
      </c>
      <c r="H108" s="15">
        <v>0</v>
      </c>
      <c r="I108" s="15">
        <v>0</v>
      </c>
      <c r="J108" s="15">
        <v>0</v>
      </c>
      <c r="K108" s="15">
        <v>0</v>
      </c>
      <c r="L108" s="15">
        <v>0</v>
      </c>
      <c r="M108" s="15">
        <v>0.48</v>
      </c>
      <c r="N108" s="16">
        <v>0</v>
      </c>
      <c r="O108" s="16">
        <v>0</v>
      </c>
      <c r="P108" s="16">
        <v>0</v>
      </c>
      <c r="Q108" s="16">
        <v>0</v>
      </c>
      <c r="R108" s="17">
        <v>4.8000000000000001E-2</v>
      </c>
    </row>
    <row r="109" spans="1:18">
      <c r="A109" s="25"/>
      <c r="B109" s="11" t="s">
        <v>93</v>
      </c>
      <c r="C109" s="70" t="s">
        <v>94</v>
      </c>
      <c r="D109" s="15">
        <v>7.8E-2</v>
      </c>
      <c r="E109" s="15">
        <v>7.8E-2</v>
      </c>
      <c r="F109" s="15">
        <v>1.746</v>
      </c>
      <c r="G109" s="15">
        <v>8.73</v>
      </c>
      <c r="H109" s="15">
        <v>6.0000000000000001E-3</v>
      </c>
      <c r="I109" s="15">
        <v>4.0000000000000001E-3</v>
      </c>
      <c r="J109" s="15">
        <v>32.01</v>
      </c>
      <c r="K109" s="15">
        <v>1E-3</v>
      </c>
      <c r="L109" s="15">
        <v>3.9E-2</v>
      </c>
      <c r="M109" s="15">
        <v>3.1040000000000001</v>
      </c>
      <c r="N109" s="16">
        <v>0</v>
      </c>
      <c r="O109" s="16">
        <v>1.746</v>
      </c>
      <c r="P109" s="16">
        <v>0</v>
      </c>
      <c r="Q109" s="16">
        <v>2.1339999999999999</v>
      </c>
      <c r="R109" s="17">
        <v>0.43</v>
      </c>
    </row>
    <row r="110" spans="1:18">
      <c r="A110" s="27">
        <v>10</v>
      </c>
      <c r="B110" s="28" t="s">
        <v>48</v>
      </c>
      <c r="C110" s="67">
        <v>40</v>
      </c>
      <c r="D110" s="30">
        <f t="shared" ref="D110:R110" si="25">SUM(D111)</f>
        <v>3.16</v>
      </c>
      <c r="E110" s="30">
        <f t="shared" si="25"/>
        <v>0.4</v>
      </c>
      <c r="F110" s="30">
        <f t="shared" si="25"/>
        <v>19.32</v>
      </c>
      <c r="G110" s="30">
        <f t="shared" si="25"/>
        <v>94</v>
      </c>
      <c r="H110" s="30">
        <f t="shared" si="25"/>
        <v>6.4000000000000001E-2</v>
      </c>
      <c r="I110" s="30">
        <f t="shared" si="25"/>
        <v>2.4E-2</v>
      </c>
      <c r="J110" s="30">
        <f t="shared" si="25"/>
        <v>0</v>
      </c>
      <c r="K110" s="31">
        <f t="shared" si="25"/>
        <v>0</v>
      </c>
      <c r="L110" s="31">
        <f t="shared" si="25"/>
        <v>0.52</v>
      </c>
      <c r="M110" s="31">
        <f t="shared" si="25"/>
        <v>9.1999999999999993</v>
      </c>
      <c r="N110" s="31">
        <f t="shared" si="25"/>
        <v>1E-3</v>
      </c>
      <c r="O110" s="31">
        <f t="shared" si="25"/>
        <v>13.2</v>
      </c>
      <c r="P110" s="31">
        <f t="shared" si="25"/>
        <v>2E-3</v>
      </c>
      <c r="Q110" s="31">
        <f t="shared" si="25"/>
        <v>34.799999999999997</v>
      </c>
      <c r="R110" s="32">
        <f t="shared" si="25"/>
        <v>0.8</v>
      </c>
    </row>
    <row r="111" spans="1:18">
      <c r="A111" s="52"/>
      <c r="B111" s="68" t="s">
        <v>48</v>
      </c>
      <c r="C111" s="63" t="s">
        <v>49</v>
      </c>
      <c r="D111" s="43">
        <v>3.16</v>
      </c>
      <c r="E111" s="43">
        <v>0.4</v>
      </c>
      <c r="F111" s="43">
        <v>19.32</v>
      </c>
      <c r="G111" s="43">
        <v>94</v>
      </c>
      <c r="H111" s="43">
        <v>6.4000000000000001E-2</v>
      </c>
      <c r="I111" s="43">
        <v>2.4E-2</v>
      </c>
      <c r="J111" s="43">
        <v>0</v>
      </c>
      <c r="K111" s="37">
        <v>0</v>
      </c>
      <c r="L111" s="37">
        <v>0.52</v>
      </c>
      <c r="M111" s="37">
        <v>9.1999999999999993</v>
      </c>
      <c r="N111" s="38">
        <v>1E-3</v>
      </c>
      <c r="O111" s="38">
        <v>13.2</v>
      </c>
      <c r="P111" s="38">
        <v>2E-3</v>
      </c>
      <c r="Q111" s="38">
        <v>34.799999999999997</v>
      </c>
      <c r="R111" s="39">
        <v>0.8</v>
      </c>
    </row>
    <row r="112" spans="1:18">
      <c r="A112" s="27">
        <v>11</v>
      </c>
      <c r="B112" s="28" t="s">
        <v>95</v>
      </c>
      <c r="C112" s="67">
        <v>30</v>
      </c>
      <c r="D112" s="30">
        <f t="shared" ref="D112:R112" si="26">SUM(D113)</f>
        <v>1.98</v>
      </c>
      <c r="E112" s="30">
        <f t="shared" si="26"/>
        <v>0.36</v>
      </c>
      <c r="F112" s="30">
        <f t="shared" si="26"/>
        <v>10.8</v>
      </c>
      <c r="G112" s="30">
        <f t="shared" si="26"/>
        <v>54.3</v>
      </c>
      <c r="H112" s="30">
        <f t="shared" si="26"/>
        <v>5.3999999999999999E-2</v>
      </c>
      <c r="I112" s="30">
        <f t="shared" si="26"/>
        <v>2.4E-2</v>
      </c>
      <c r="J112" s="30">
        <f t="shared" si="26"/>
        <v>0</v>
      </c>
      <c r="K112" s="31">
        <f t="shared" si="26"/>
        <v>0</v>
      </c>
      <c r="L112" s="31">
        <f t="shared" si="26"/>
        <v>0</v>
      </c>
      <c r="M112" s="31">
        <f t="shared" si="26"/>
        <v>0</v>
      </c>
      <c r="N112" s="31">
        <f t="shared" si="26"/>
        <v>0</v>
      </c>
      <c r="O112" s="31">
        <f t="shared" si="26"/>
        <v>0</v>
      </c>
      <c r="P112" s="31">
        <f t="shared" si="26"/>
        <v>0</v>
      </c>
      <c r="Q112" s="31">
        <f t="shared" si="26"/>
        <v>0</v>
      </c>
      <c r="R112" s="31">
        <f t="shared" si="26"/>
        <v>0</v>
      </c>
    </row>
    <row r="113" spans="1:18" ht="15.75" thickBot="1">
      <c r="A113" s="33"/>
      <c r="B113" s="34" t="s">
        <v>96</v>
      </c>
      <c r="C113" s="71" t="s">
        <v>97</v>
      </c>
      <c r="D113" s="36">
        <v>1.98</v>
      </c>
      <c r="E113" s="36">
        <v>0.36</v>
      </c>
      <c r="F113" s="36">
        <v>10.8</v>
      </c>
      <c r="G113" s="36">
        <v>54.3</v>
      </c>
      <c r="H113" s="36">
        <v>5.3999999999999999E-2</v>
      </c>
      <c r="I113" s="36">
        <v>2.4E-2</v>
      </c>
      <c r="J113" s="36">
        <v>0</v>
      </c>
      <c r="K113" s="15">
        <v>0</v>
      </c>
      <c r="L113" s="15">
        <v>0</v>
      </c>
      <c r="M113" s="15">
        <v>0</v>
      </c>
      <c r="N113" s="15">
        <v>0</v>
      </c>
      <c r="O113" s="15">
        <v>0</v>
      </c>
      <c r="P113" s="15">
        <v>0</v>
      </c>
      <c r="Q113" s="15">
        <v>0</v>
      </c>
      <c r="R113" s="17">
        <v>0</v>
      </c>
    </row>
    <row r="114" spans="1:18" ht="16.5" thickBot="1">
      <c r="A114" s="834" t="s">
        <v>160</v>
      </c>
      <c r="B114" s="835"/>
      <c r="C114" s="836"/>
      <c r="D114" s="46">
        <f>SUM(D85,D87,E95,D101,D106,D110,D112,)</f>
        <v>24.943000000000001</v>
      </c>
      <c r="E114" s="46">
        <f>SUM(E85,E87,D95,E101,E106,E110,E112,)</f>
        <v>21.822999999999997</v>
      </c>
      <c r="F114" s="46">
        <f t="shared" ref="F114:R114" si="27">SUM(F85,F87,F95,F101,F106,F110,F112,)</f>
        <v>92.215999999999994</v>
      </c>
      <c r="G114" s="46">
        <f t="shared" si="27"/>
        <v>597.9369999999999</v>
      </c>
      <c r="H114" s="46">
        <f t="shared" si="27"/>
        <v>0.58800000000000008</v>
      </c>
      <c r="I114" s="46">
        <f t="shared" si="27"/>
        <v>1.6560000000000001</v>
      </c>
      <c r="J114" s="46">
        <f t="shared" si="27"/>
        <v>95.716000000000008</v>
      </c>
      <c r="K114" s="46">
        <f t="shared" si="27"/>
        <v>0.4</v>
      </c>
      <c r="L114" s="46">
        <f t="shared" si="27"/>
        <v>2.09</v>
      </c>
      <c r="M114" s="46">
        <f t="shared" si="27"/>
        <v>197</v>
      </c>
      <c r="N114" s="46">
        <f t="shared" si="27"/>
        <v>0.13700000000000001</v>
      </c>
      <c r="O114" s="46">
        <f t="shared" si="27"/>
        <v>141.589</v>
      </c>
      <c r="P114" s="46">
        <f t="shared" si="27"/>
        <v>2.7000000000000003E-2</v>
      </c>
      <c r="Q114" s="46">
        <f t="shared" si="27"/>
        <v>545.88900000000001</v>
      </c>
      <c r="R114" s="46">
        <f t="shared" si="27"/>
        <v>5.3159999999999998</v>
      </c>
    </row>
    <row r="115" spans="1:18" ht="19.5" thickBot="1">
      <c r="A115" s="840" t="s">
        <v>99</v>
      </c>
      <c r="B115" s="841"/>
      <c r="C115" s="842"/>
      <c r="D115" s="73">
        <f t="shared" ref="D115:I115" si="28">SUM(D83,D114,)</f>
        <v>45.013000000000005</v>
      </c>
      <c r="E115" s="73">
        <f t="shared" si="28"/>
        <v>48.932999999999993</v>
      </c>
      <c r="F115" s="73">
        <f t="shared" si="28"/>
        <v>158.16399999999999</v>
      </c>
      <c r="G115" s="73">
        <f t="shared" si="28"/>
        <v>1205.547</v>
      </c>
      <c r="H115" s="73">
        <f t="shared" si="28"/>
        <v>0.82500000000000007</v>
      </c>
      <c r="I115" s="73">
        <f t="shared" si="28"/>
        <v>2.3290000000000002</v>
      </c>
      <c r="J115" s="73">
        <f t="shared" ref="J115:R115" si="29">SUM(J114,J83,)</f>
        <v>110.19000000000001</v>
      </c>
      <c r="K115" s="73">
        <f t="shared" si="29"/>
        <v>1.339</v>
      </c>
      <c r="L115" s="73">
        <f t="shared" si="29"/>
        <v>3.7829999999999999</v>
      </c>
      <c r="M115" s="73">
        <f t="shared" si="29"/>
        <v>424.23599999999999</v>
      </c>
      <c r="N115" s="73">
        <f t="shared" si="29"/>
        <v>0.16700000000000001</v>
      </c>
      <c r="O115" s="73">
        <f t="shared" si="29"/>
        <v>239.77800000000002</v>
      </c>
      <c r="P115" s="73">
        <f t="shared" si="29"/>
        <v>6.0000000000000005E-2</v>
      </c>
      <c r="Q115" s="73">
        <f t="shared" si="29"/>
        <v>905.577</v>
      </c>
      <c r="R115" s="152">
        <f t="shared" si="29"/>
        <v>10.125</v>
      </c>
    </row>
    <row r="116" spans="1:18" ht="18.75">
      <c r="A116" s="74"/>
      <c r="B116" s="74"/>
      <c r="C116" s="74"/>
      <c r="D116" s="76"/>
      <c r="E116" s="75"/>
      <c r="F116" s="75"/>
      <c r="G116" s="75"/>
      <c r="H116" s="75"/>
      <c r="I116" s="75"/>
      <c r="J116" s="75"/>
      <c r="K116" s="75"/>
      <c r="L116" s="75"/>
      <c r="M116" s="75"/>
      <c r="N116" s="75"/>
      <c r="O116" s="75"/>
      <c r="P116" s="75"/>
      <c r="Q116" s="75"/>
      <c r="R116" s="75"/>
    </row>
    <row r="117" spans="1:18" ht="18.75">
      <c r="A117" s="74"/>
      <c r="B117" s="74"/>
      <c r="C117" s="74"/>
      <c r="D117" s="76"/>
      <c r="E117" s="75"/>
      <c r="F117" s="75"/>
      <c r="G117" s="75"/>
      <c r="H117" s="75"/>
      <c r="I117" s="75"/>
      <c r="J117" s="75"/>
      <c r="K117" s="75"/>
      <c r="L117" s="75"/>
      <c r="M117" s="75"/>
      <c r="N117" s="75"/>
      <c r="O117" s="75"/>
      <c r="P117" s="75"/>
      <c r="Q117" s="75"/>
      <c r="R117" s="75"/>
    </row>
    <row r="118" spans="1:18" ht="18.75">
      <c r="A118" s="74"/>
      <c r="B118" s="74"/>
      <c r="C118" s="74"/>
      <c r="D118" s="76"/>
      <c r="E118" s="75"/>
      <c r="F118" s="75"/>
      <c r="G118" s="75"/>
      <c r="H118" s="75"/>
      <c r="I118" s="75"/>
      <c r="J118" s="75"/>
      <c r="K118" s="75"/>
      <c r="L118" s="75"/>
      <c r="M118" s="75"/>
      <c r="N118" s="75"/>
      <c r="O118" s="75"/>
      <c r="P118" s="75"/>
      <c r="Q118" s="75"/>
      <c r="R118" s="75"/>
    </row>
    <row r="119" spans="1:18" ht="15.75" thickBot="1">
      <c r="A119" s="857" t="s">
        <v>161</v>
      </c>
      <c r="B119" s="857"/>
      <c r="C119" s="857"/>
      <c r="D119" s="857"/>
      <c r="E119" s="857"/>
      <c r="F119" s="857"/>
      <c r="G119" s="857"/>
      <c r="H119" s="857"/>
      <c r="I119" s="857"/>
      <c r="J119" s="857"/>
      <c r="K119" s="857"/>
      <c r="L119" s="857"/>
      <c r="M119" s="857"/>
      <c r="N119" s="857"/>
      <c r="O119" s="857"/>
      <c r="P119" s="857"/>
      <c r="Q119" s="857"/>
      <c r="R119" s="857"/>
    </row>
    <row r="120" spans="1:18">
      <c r="A120" s="844" t="s">
        <v>1</v>
      </c>
      <c r="B120" s="824" t="s">
        <v>2</v>
      </c>
      <c r="C120" s="824" t="s">
        <v>3</v>
      </c>
      <c r="D120" s="827" t="s">
        <v>4</v>
      </c>
      <c r="E120" s="828"/>
      <c r="F120" s="829"/>
      <c r="G120" s="825" t="s">
        <v>5</v>
      </c>
      <c r="H120" s="827" t="s">
        <v>6</v>
      </c>
      <c r="I120" s="828"/>
      <c r="J120" s="828"/>
      <c r="K120" s="828"/>
      <c r="L120" s="829"/>
      <c r="M120" s="825" t="s">
        <v>7</v>
      </c>
      <c r="N120" s="827"/>
      <c r="O120" s="827"/>
      <c r="P120" s="827"/>
      <c r="Q120" s="827"/>
      <c r="R120" s="830"/>
    </row>
    <row r="121" spans="1:18" ht="29.25" thickBot="1">
      <c r="A121" s="855"/>
      <c r="B121" s="856"/>
      <c r="C121" s="856"/>
      <c r="D121" s="1" t="s">
        <v>8</v>
      </c>
      <c r="E121" s="1" t="s">
        <v>9</v>
      </c>
      <c r="F121" s="1" t="s">
        <v>10</v>
      </c>
      <c r="G121" s="826"/>
      <c r="H121" s="1" t="s">
        <v>11</v>
      </c>
      <c r="I121" s="1" t="s">
        <v>12</v>
      </c>
      <c r="J121" s="1" t="s">
        <v>13</v>
      </c>
      <c r="K121" s="1" t="s">
        <v>14</v>
      </c>
      <c r="L121" s="1" t="s">
        <v>15</v>
      </c>
      <c r="M121" s="1" t="s">
        <v>16</v>
      </c>
      <c r="N121" s="2" t="s">
        <v>17</v>
      </c>
      <c r="O121" s="2" t="s">
        <v>18</v>
      </c>
      <c r="P121" s="2" t="s">
        <v>19</v>
      </c>
      <c r="Q121" s="2" t="s">
        <v>20</v>
      </c>
      <c r="R121" s="3" t="s">
        <v>21</v>
      </c>
    </row>
    <row r="122" spans="1:18" ht="15.75" thickBot="1">
      <c r="A122" s="837" t="s">
        <v>22</v>
      </c>
      <c r="B122" s="838"/>
      <c r="C122" s="838"/>
      <c r="D122" s="838"/>
      <c r="E122" s="838"/>
      <c r="F122" s="838"/>
      <c r="G122" s="838"/>
      <c r="H122" s="838"/>
      <c r="I122" s="838"/>
      <c r="J122" s="838"/>
      <c r="K122" s="838"/>
      <c r="L122" s="838"/>
      <c r="M122" s="838"/>
      <c r="N122" s="838"/>
      <c r="O122" s="838"/>
      <c r="P122" s="838"/>
      <c r="Q122" s="838"/>
      <c r="R122" s="839"/>
    </row>
    <row r="123" spans="1:18" ht="42.75">
      <c r="A123" s="4">
        <v>66</v>
      </c>
      <c r="B123" s="5" t="s">
        <v>23</v>
      </c>
      <c r="C123" s="6" t="s">
        <v>24</v>
      </c>
      <c r="D123" s="7">
        <f t="shared" ref="D123:R123" si="30">SUM(D124:D130)</f>
        <v>6.33</v>
      </c>
      <c r="E123" s="7">
        <f t="shared" si="30"/>
        <v>9.08</v>
      </c>
      <c r="F123" s="7">
        <f t="shared" si="30"/>
        <v>26.020000000000003</v>
      </c>
      <c r="G123" s="7">
        <f t="shared" si="30"/>
        <v>212.40000000000003</v>
      </c>
      <c r="H123" s="7">
        <f t="shared" si="30"/>
        <v>0.15900000000000003</v>
      </c>
      <c r="I123" s="7">
        <f t="shared" si="30"/>
        <v>0.24700000000000003</v>
      </c>
      <c r="J123" s="7">
        <f t="shared" si="30"/>
        <v>1.95</v>
      </c>
      <c r="K123" s="8">
        <f t="shared" si="30"/>
        <v>0.06</v>
      </c>
      <c r="L123" s="8">
        <f t="shared" si="30"/>
        <v>0.13</v>
      </c>
      <c r="M123" s="8">
        <f t="shared" si="30"/>
        <v>185.12</v>
      </c>
      <c r="N123" s="8">
        <f t="shared" si="30"/>
        <v>1.2999999999999999E-2</v>
      </c>
      <c r="O123" s="8">
        <f t="shared" si="30"/>
        <v>34.33</v>
      </c>
      <c r="P123" s="8">
        <f t="shared" si="30"/>
        <v>4.0000000000000001E-3</v>
      </c>
      <c r="Q123" s="8">
        <f t="shared" si="30"/>
        <v>175.10000000000002</v>
      </c>
      <c r="R123" s="9">
        <f t="shared" si="30"/>
        <v>0.49</v>
      </c>
    </row>
    <row r="124" spans="1:18">
      <c r="A124" s="10"/>
      <c r="B124" s="11" t="s">
        <v>25</v>
      </c>
      <c r="C124" s="12" t="s">
        <v>26</v>
      </c>
      <c r="D124" s="13">
        <v>0.08</v>
      </c>
      <c r="E124" s="13">
        <v>3.69</v>
      </c>
      <c r="F124" s="13">
        <v>0.1</v>
      </c>
      <c r="G124" s="13">
        <v>33.96</v>
      </c>
      <c r="H124" s="14">
        <v>1E-3</v>
      </c>
      <c r="I124" s="14">
        <v>7.0000000000000001E-3</v>
      </c>
      <c r="J124" s="13">
        <v>0</v>
      </c>
      <c r="K124" s="15">
        <v>2.7E-2</v>
      </c>
      <c r="L124" s="15">
        <v>0.06</v>
      </c>
      <c r="M124" s="15">
        <v>1.44</v>
      </c>
      <c r="N124" s="16">
        <v>0</v>
      </c>
      <c r="O124" s="16">
        <v>0.03</v>
      </c>
      <c r="P124" s="16">
        <v>0</v>
      </c>
      <c r="Q124" s="16">
        <v>1.8</v>
      </c>
      <c r="R124" s="17">
        <v>1.2E-2</v>
      </c>
    </row>
    <row r="125" spans="1:18">
      <c r="A125" s="10"/>
      <c r="B125" s="11" t="s">
        <v>27</v>
      </c>
      <c r="C125" s="12" t="s">
        <v>28</v>
      </c>
      <c r="D125" s="13">
        <v>4.3499999999999996</v>
      </c>
      <c r="E125" s="13">
        <v>4.8</v>
      </c>
      <c r="F125" s="13">
        <v>7.05</v>
      </c>
      <c r="G125" s="13">
        <v>90</v>
      </c>
      <c r="H125" s="14">
        <v>0.06</v>
      </c>
      <c r="I125" s="14">
        <v>0.22500000000000001</v>
      </c>
      <c r="J125" s="13">
        <v>1.95</v>
      </c>
      <c r="K125" s="15">
        <v>3.3000000000000002E-2</v>
      </c>
      <c r="L125" s="15">
        <v>0</v>
      </c>
      <c r="M125" s="15">
        <v>180</v>
      </c>
      <c r="N125" s="16">
        <v>1.2999999999999999E-2</v>
      </c>
      <c r="O125" s="16">
        <v>21</v>
      </c>
      <c r="P125" s="16">
        <v>3.0000000000000001E-3</v>
      </c>
      <c r="Q125" s="16">
        <v>135</v>
      </c>
      <c r="R125" s="17">
        <v>0.09</v>
      </c>
    </row>
    <row r="126" spans="1:18">
      <c r="A126" s="10"/>
      <c r="B126" s="11" t="s">
        <v>29</v>
      </c>
      <c r="C126" s="12" t="s">
        <v>30</v>
      </c>
      <c r="D126" s="13">
        <v>0</v>
      </c>
      <c r="E126" s="13">
        <v>0</v>
      </c>
      <c r="F126" s="13">
        <v>0</v>
      </c>
      <c r="G126" s="13">
        <v>0</v>
      </c>
      <c r="H126" s="14">
        <v>1E-3</v>
      </c>
      <c r="I126" s="14">
        <v>1E-3</v>
      </c>
      <c r="J126" s="13">
        <v>0</v>
      </c>
      <c r="K126" s="15">
        <v>0</v>
      </c>
      <c r="L126" s="15">
        <v>0</v>
      </c>
      <c r="M126" s="15">
        <v>0</v>
      </c>
      <c r="N126" s="16">
        <v>0</v>
      </c>
      <c r="O126" s="16">
        <v>0</v>
      </c>
      <c r="P126" s="16">
        <v>0</v>
      </c>
      <c r="Q126" s="16">
        <v>0</v>
      </c>
      <c r="R126" s="17">
        <v>0</v>
      </c>
    </row>
    <row r="127" spans="1:18">
      <c r="A127" s="10"/>
      <c r="B127" s="11" t="s">
        <v>31</v>
      </c>
      <c r="C127" s="12" t="s">
        <v>32</v>
      </c>
      <c r="D127" s="13">
        <v>0</v>
      </c>
      <c r="E127" s="13">
        <v>0</v>
      </c>
      <c r="F127" s="13">
        <v>0</v>
      </c>
      <c r="G127" s="13">
        <v>0</v>
      </c>
      <c r="H127" s="14">
        <v>0</v>
      </c>
      <c r="I127" s="14">
        <v>0</v>
      </c>
      <c r="J127" s="13">
        <v>0</v>
      </c>
      <c r="K127" s="15">
        <v>0</v>
      </c>
      <c r="L127" s="15">
        <v>0</v>
      </c>
      <c r="M127" s="15">
        <v>0</v>
      </c>
      <c r="N127" s="16">
        <v>0</v>
      </c>
      <c r="O127" s="16">
        <v>0</v>
      </c>
      <c r="P127" s="16">
        <v>0</v>
      </c>
      <c r="Q127" s="16">
        <v>0</v>
      </c>
      <c r="R127" s="17">
        <v>0</v>
      </c>
    </row>
    <row r="128" spans="1:18">
      <c r="A128" s="10"/>
      <c r="B128" s="11" t="s">
        <v>33</v>
      </c>
      <c r="C128" s="12" t="s">
        <v>26</v>
      </c>
      <c r="D128" s="13">
        <v>0</v>
      </c>
      <c r="E128" s="13">
        <v>0</v>
      </c>
      <c r="F128" s="13">
        <v>5.99</v>
      </c>
      <c r="G128" s="13">
        <v>23.94</v>
      </c>
      <c r="H128" s="14">
        <v>0</v>
      </c>
      <c r="I128" s="14">
        <v>0</v>
      </c>
      <c r="J128" s="13">
        <v>0</v>
      </c>
      <c r="K128" s="15">
        <v>0</v>
      </c>
      <c r="L128" s="15">
        <v>0</v>
      </c>
      <c r="M128" s="15">
        <v>0.18</v>
      </c>
      <c r="N128" s="16">
        <v>0</v>
      </c>
      <c r="O128" s="16">
        <v>0</v>
      </c>
      <c r="P128" s="16">
        <v>0</v>
      </c>
      <c r="Q128" s="16">
        <v>0</v>
      </c>
      <c r="R128" s="17">
        <v>1.7999999999999999E-2</v>
      </c>
    </row>
    <row r="129" spans="1:18">
      <c r="A129" s="10"/>
      <c r="B129" s="11" t="s">
        <v>34</v>
      </c>
      <c r="C129" s="12" t="s">
        <v>35</v>
      </c>
      <c r="D129" s="13">
        <v>0.75</v>
      </c>
      <c r="E129" s="13">
        <v>0.26</v>
      </c>
      <c r="F129" s="13">
        <v>6.23</v>
      </c>
      <c r="G129" s="13">
        <v>30.3</v>
      </c>
      <c r="H129" s="14">
        <v>8.4000000000000005E-2</v>
      </c>
      <c r="I129" s="14">
        <v>8.0000000000000002E-3</v>
      </c>
      <c r="J129" s="13">
        <v>0</v>
      </c>
      <c r="K129" s="15">
        <v>0</v>
      </c>
      <c r="L129" s="15">
        <v>0.04</v>
      </c>
      <c r="M129" s="15">
        <v>0.8</v>
      </c>
      <c r="N129" s="16">
        <v>0</v>
      </c>
      <c r="O129" s="16">
        <v>5</v>
      </c>
      <c r="P129" s="16">
        <v>1E-3</v>
      </c>
      <c r="Q129" s="16">
        <v>15</v>
      </c>
      <c r="R129" s="17">
        <v>0.1</v>
      </c>
    </row>
    <row r="130" spans="1:18">
      <c r="A130" s="10"/>
      <c r="B130" s="11" t="s">
        <v>36</v>
      </c>
      <c r="C130" s="12" t="s">
        <v>35</v>
      </c>
      <c r="D130" s="13">
        <v>1.1499999999999999</v>
      </c>
      <c r="E130" s="13">
        <v>0.33</v>
      </c>
      <c r="F130" s="13">
        <v>6.65</v>
      </c>
      <c r="G130" s="13">
        <v>34.200000000000003</v>
      </c>
      <c r="H130" s="14">
        <v>1.2999999999999999E-2</v>
      </c>
      <c r="I130" s="14">
        <v>6.0000000000000001E-3</v>
      </c>
      <c r="J130" s="13">
        <v>0</v>
      </c>
      <c r="K130" s="15">
        <v>0</v>
      </c>
      <c r="L130" s="15">
        <v>0.03</v>
      </c>
      <c r="M130" s="15">
        <v>2.7</v>
      </c>
      <c r="N130" s="16">
        <v>0</v>
      </c>
      <c r="O130" s="16">
        <v>8.3000000000000007</v>
      </c>
      <c r="P130" s="16">
        <v>0</v>
      </c>
      <c r="Q130" s="16">
        <v>23.3</v>
      </c>
      <c r="R130" s="17">
        <v>0.27</v>
      </c>
    </row>
    <row r="131" spans="1:18" ht="15.75">
      <c r="A131" s="18">
        <v>397</v>
      </c>
      <c r="B131" s="5" t="s">
        <v>37</v>
      </c>
      <c r="C131" s="19" t="s">
        <v>24</v>
      </c>
      <c r="D131" s="20">
        <f t="shared" ref="D131:R131" si="31">SUM(D132:D135)</f>
        <v>4.21</v>
      </c>
      <c r="E131" s="20">
        <f t="shared" si="31"/>
        <v>4.6100000000000003</v>
      </c>
      <c r="F131" s="20">
        <f t="shared" si="31"/>
        <v>17.07</v>
      </c>
      <c r="G131" s="20">
        <f t="shared" si="31"/>
        <v>125.56</v>
      </c>
      <c r="H131" s="20">
        <f t="shared" si="31"/>
        <v>4.3999999999999997E-2</v>
      </c>
      <c r="I131" s="20">
        <f t="shared" si="31"/>
        <v>0.158</v>
      </c>
      <c r="J131" s="20">
        <f t="shared" si="31"/>
        <v>0.73299999999999998</v>
      </c>
      <c r="K131" s="8">
        <f t="shared" si="31"/>
        <v>2.7E-2</v>
      </c>
      <c r="L131" s="8">
        <f t="shared" si="31"/>
        <v>7.0000000000000001E-3</v>
      </c>
      <c r="M131" s="8">
        <f t="shared" si="31"/>
        <v>32.504000000000005</v>
      </c>
      <c r="N131" s="8">
        <f t="shared" si="31"/>
        <v>1.0999999999999999E-2</v>
      </c>
      <c r="O131" s="8">
        <f t="shared" si="31"/>
        <v>26.545000000000002</v>
      </c>
      <c r="P131" s="8">
        <f t="shared" si="31"/>
        <v>2E-3</v>
      </c>
      <c r="Q131" s="8">
        <f t="shared" si="31"/>
        <v>124.53999999999999</v>
      </c>
      <c r="R131" s="9">
        <f t="shared" si="31"/>
        <v>0.76100000000000001</v>
      </c>
    </row>
    <row r="132" spans="1:18" ht="15.75">
      <c r="A132" s="18"/>
      <c r="B132" s="11" t="s">
        <v>38</v>
      </c>
      <c r="C132" s="21" t="s">
        <v>39</v>
      </c>
      <c r="D132" s="13">
        <v>0</v>
      </c>
      <c r="E132" s="13">
        <v>0</v>
      </c>
      <c r="F132" s="13">
        <v>0</v>
      </c>
      <c r="G132" s="13">
        <v>0</v>
      </c>
      <c r="H132" s="22">
        <v>0</v>
      </c>
      <c r="I132" s="22">
        <v>0</v>
      </c>
      <c r="J132" s="13">
        <v>0</v>
      </c>
      <c r="K132" s="15">
        <v>0</v>
      </c>
      <c r="L132" s="15">
        <v>0</v>
      </c>
      <c r="M132" s="15">
        <v>0</v>
      </c>
      <c r="N132" s="16">
        <v>0</v>
      </c>
      <c r="O132" s="16">
        <v>0</v>
      </c>
      <c r="P132" s="16">
        <v>0</v>
      </c>
      <c r="Q132" s="16">
        <v>0</v>
      </c>
      <c r="R132" s="17">
        <v>0</v>
      </c>
    </row>
    <row r="133" spans="1:18" ht="15.75">
      <c r="A133" s="18"/>
      <c r="B133" s="11" t="s">
        <v>40</v>
      </c>
      <c r="C133" s="21" t="s">
        <v>41</v>
      </c>
      <c r="D133" s="13">
        <v>0.54</v>
      </c>
      <c r="E133" s="13">
        <v>0.33</v>
      </c>
      <c r="F133" s="13">
        <v>0.23</v>
      </c>
      <c r="G133" s="13">
        <v>6.42</v>
      </c>
      <c r="H133" s="22">
        <v>0.04</v>
      </c>
      <c r="I133" s="22">
        <v>0.15</v>
      </c>
      <c r="J133" s="13">
        <v>0</v>
      </c>
      <c r="K133" s="15">
        <v>0</v>
      </c>
      <c r="L133" s="15">
        <v>7.0000000000000001E-3</v>
      </c>
      <c r="M133" s="15">
        <v>2.84</v>
      </c>
      <c r="N133" s="16">
        <v>0</v>
      </c>
      <c r="O133" s="16">
        <v>9.4350000000000005</v>
      </c>
      <c r="P133" s="16">
        <v>0</v>
      </c>
      <c r="Q133" s="16">
        <v>14.54</v>
      </c>
      <c r="R133" s="17">
        <v>0.48799999999999999</v>
      </c>
    </row>
    <row r="134" spans="1:18" ht="30">
      <c r="A134" s="18"/>
      <c r="B134" s="11" t="s">
        <v>42</v>
      </c>
      <c r="C134" s="21" t="s">
        <v>43</v>
      </c>
      <c r="D134" s="13">
        <v>3.67</v>
      </c>
      <c r="E134" s="13">
        <v>4.28</v>
      </c>
      <c r="F134" s="13">
        <v>5.74</v>
      </c>
      <c r="G134" s="13">
        <v>77</v>
      </c>
      <c r="H134" s="22">
        <v>0</v>
      </c>
      <c r="I134" s="22">
        <v>0</v>
      </c>
      <c r="J134" s="13">
        <v>0.73299999999999998</v>
      </c>
      <c r="K134" s="15">
        <v>2.7E-2</v>
      </c>
      <c r="L134" s="15">
        <v>0</v>
      </c>
      <c r="M134" s="15">
        <v>29.33</v>
      </c>
      <c r="N134" s="16">
        <v>1.0999999999999999E-2</v>
      </c>
      <c r="O134" s="16">
        <v>17.11</v>
      </c>
      <c r="P134" s="16">
        <v>2E-3</v>
      </c>
      <c r="Q134" s="16">
        <v>110</v>
      </c>
      <c r="R134" s="17">
        <v>0.24</v>
      </c>
    </row>
    <row r="135" spans="1:18" ht="15.75">
      <c r="A135" s="18"/>
      <c r="B135" s="11" t="s">
        <v>44</v>
      </c>
      <c r="C135" s="21" t="s">
        <v>45</v>
      </c>
      <c r="D135" s="13">
        <v>0</v>
      </c>
      <c r="E135" s="13">
        <v>0</v>
      </c>
      <c r="F135" s="13">
        <v>11.1</v>
      </c>
      <c r="G135" s="13">
        <v>42.14</v>
      </c>
      <c r="H135" s="22">
        <v>4.0000000000000001E-3</v>
      </c>
      <c r="I135" s="22">
        <v>8.0000000000000002E-3</v>
      </c>
      <c r="J135" s="13">
        <v>0</v>
      </c>
      <c r="K135" s="15">
        <v>0</v>
      </c>
      <c r="L135" s="15">
        <v>0</v>
      </c>
      <c r="M135" s="15">
        <v>0.33400000000000002</v>
      </c>
      <c r="N135" s="16">
        <v>0</v>
      </c>
      <c r="O135" s="16">
        <v>0</v>
      </c>
      <c r="P135" s="16">
        <v>0</v>
      </c>
      <c r="Q135" s="16">
        <v>0</v>
      </c>
      <c r="R135" s="17">
        <v>3.3000000000000002E-2</v>
      </c>
    </row>
    <row r="136" spans="1:18">
      <c r="A136" s="23">
        <v>2</v>
      </c>
      <c r="B136" s="5" t="s">
        <v>25</v>
      </c>
      <c r="C136" s="24" t="s">
        <v>46</v>
      </c>
      <c r="D136" s="8">
        <f t="shared" ref="D136:R136" si="32">SUM(D137)</f>
        <v>0.13</v>
      </c>
      <c r="E136" s="8">
        <f t="shared" si="32"/>
        <v>6.15</v>
      </c>
      <c r="F136" s="8">
        <f t="shared" si="32"/>
        <v>0.17</v>
      </c>
      <c r="G136" s="8">
        <f t="shared" si="32"/>
        <v>56.6</v>
      </c>
      <c r="H136" s="8">
        <f t="shared" si="32"/>
        <v>0</v>
      </c>
      <c r="I136" s="8">
        <f t="shared" si="32"/>
        <v>1.2E-2</v>
      </c>
      <c r="J136" s="8">
        <f t="shared" si="32"/>
        <v>0</v>
      </c>
      <c r="K136" s="8">
        <f t="shared" si="32"/>
        <v>4.4999999999999998E-2</v>
      </c>
      <c r="L136" s="8">
        <f t="shared" si="32"/>
        <v>0.1</v>
      </c>
      <c r="M136" s="8">
        <f t="shared" si="32"/>
        <v>2.4</v>
      </c>
      <c r="N136" s="8">
        <f t="shared" si="32"/>
        <v>0</v>
      </c>
      <c r="O136" s="8">
        <f t="shared" si="32"/>
        <v>0.05</v>
      </c>
      <c r="P136" s="8">
        <f t="shared" si="32"/>
        <v>0</v>
      </c>
      <c r="Q136" s="8">
        <f t="shared" si="32"/>
        <v>3</v>
      </c>
      <c r="R136" s="9">
        <f t="shared" si="32"/>
        <v>0.02</v>
      </c>
    </row>
    <row r="137" spans="1:18">
      <c r="A137" s="25"/>
      <c r="B137" s="11" t="s">
        <v>25</v>
      </c>
      <c r="C137" s="26" t="s">
        <v>35</v>
      </c>
      <c r="D137" s="15">
        <v>0.13</v>
      </c>
      <c r="E137" s="15">
        <v>6.15</v>
      </c>
      <c r="F137" s="15">
        <v>0.17</v>
      </c>
      <c r="G137" s="15">
        <v>56.6</v>
      </c>
      <c r="H137" s="15">
        <v>0</v>
      </c>
      <c r="I137" s="15">
        <v>1.2E-2</v>
      </c>
      <c r="J137" s="15">
        <v>0</v>
      </c>
      <c r="K137" s="15">
        <v>4.4999999999999998E-2</v>
      </c>
      <c r="L137" s="15">
        <v>0.1</v>
      </c>
      <c r="M137" s="15">
        <v>2.4</v>
      </c>
      <c r="N137" s="16">
        <v>0</v>
      </c>
      <c r="O137" s="16">
        <v>0.05</v>
      </c>
      <c r="P137" s="16">
        <v>0</v>
      </c>
      <c r="Q137" s="16">
        <v>3</v>
      </c>
      <c r="R137" s="17">
        <v>0.02</v>
      </c>
    </row>
    <row r="138" spans="1:18">
      <c r="A138" s="27" t="s">
        <v>47</v>
      </c>
      <c r="B138" s="28" t="s">
        <v>48</v>
      </c>
      <c r="C138" s="29">
        <v>40</v>
      </c>
      <c r="D138" s="30">
        <f t="shared" ref="D138:I138" si="33">SUM(D139)</f>
        <v>3.16</v>
      </c>
      <c r="E138" s="30">
        <f t="shared" si="33"/>
        <v>0.4</v>
      </c>
      <c r="F138" s="30">
        <f t="shared" si="33"/>
        <v>19.32</v>
      </c>
      <c r="G138" s="30">
        <f t="shared" si="33"/>
        <v>94</v>
      </c>
      <c r="H138" s="30">
        <f t="shared" si="33"/>
        <v>6.4000000000000001E-2</v>
      </c>
      <c r="I138" s="30">
        <f t="shared" si="33"/>
        <v>2.4E-2</v>
      </c>
      <c r="J138" s="30">
        <v>0</v>
      </c>
      <c r="K138" s="31">
        <f t="shared" ref="K138:R138" si="34">SUM(K139)</f>
        <v>0</v>
      </c>
      <c r="L138" s="31">
        <f t="shared" si="34"/>
        <v>0.52</v>
      </c>
      <c r="M138" s="31">
        <f t="shared" si="34"/>
        <v>9.1999999999999993</v>
      </c>
      <c r="N138" s="31">
        <f t="shared" si="34"/>
        <v>1E-3</v>
      </c>
      <c r="O138" s="31">
        <f t="shared" si="34"/>
        <v>13.2</v>
      </c>
      <c r="P138" s="31">
        <f t="shared" si="34"/>
        <v>2E-3</v>
      </c>
      <c r="Q138" s="31">
        <f t="shared" si="34"/>
        <v>34.799999999999997</v>
      </c>
      <c r="R138" s="32">
        <f t="shared" si="34"/>
        <v>0.8</v>
      </c>
    </row>
    <row r="139" spans="1:18">
      <c r="A139" s="33"/>
      <c r="B139" s="34" t="s">
        <v>48</v>
      </c>
      <c r="C139" s="35" t="s">
        <v>49</v>
      </c>
      <c r="D139" s="36">
        <v>3.16</v>
      </c>
      <c r="E139" s="36">
        <v>0.4</v>
      </c>
      <c r="F139" s="36">
        <v>19.32</v>
      </c>
      <c r="G139" s="36">
        <v>94</v>
      </c>
      <c r="H139" s="36">
        <v>6.4000000000000001E-2</v>
      </c>
      <c r="I139" s="36">
        <v>2.4E-2</v>
      </c>
      <c r="J139" s="36">
        <v>0</v>
      </c>
      <c r="K139" s="37">
        <v>0</v>
      </c>
      <c r="L139" s="37">
        <v>0.52</v>
      </c>
      <c r="M139" s="37">
        <v>9.1999999999999993</v>
      </c>
      <c r="N139" s="38">
        <v>1E-3</v>
      </c>
      <c r="O139" s="38">
        <v>13.2</v>
      </c>
      <c r="P139" s="38">
        <v>2E-3</v>
      </c>
      <c r="Q139" s="38">
        <v>34.799999999999997</v>
      </c>
      <c r="R139" s="39">
        <v>0.8</v>
      </c>
    </row>
    <row r="140" spans="1:18">
      <c r="A140" s="27">
        <v>140</v>
      </c>
      <c r="B140" s="5" t="s">
        <v>50</v>
      </c>
      <c r="C140" s="24" t="s">
        <v>51</v>
      </c>
      <c r="D140" s="8">
        <f t="shared" ref="D140:R140" si="35">SUM(D141)</f>
        <v>0.4</v>
      </c>
      <c r="E140" s="8">
        <f t="shared" si="35"/>
        <v>0.3</v>
      </c>
      <c r="F140" s="8">
        <f t="shared" si="35"/>
        <v>9.5</v>
      </c>
      <c r="G140" s="8">
        <f t="shared" si="35"/>
        <v>42</v>
      </c>
      <c r="H140" s="30">
        <f t="shared" si="35"/>
        <v>0.02</v>
      </c>
      <c r="I140" s="30">
        <f t="shared" si="35"/>
        <v>0.03</v>
      </c>
      <c r="J140" s="8">
        <f t="shared" si="35"/>
        <v>5</v>
      </c>
      <c r="K140" s="8">
        <f t="shared" si="35"/>
        <v>2E-3</v>
      </c>
      <c r="L140" s="8">
        <f t="shared" si="35"/>
        <v>0.4</v>
      </c>
      <c r="M140" s="8">
        <f t="shared" si="35"/>
        <v>19</v>
      </c>
      <c r="N140" s="8">
        <f t="shared" si="35"/>
        <v>1E-3</v>
      </c>
      <c r="O140" s="8">
        <f t="shared" si="35"/>
        <v>12</v>
      </c>
      <c r="P140" s="8">
        <f t="shared" si="35"/>
        <v>0</v>
      </c>
      <c r="Q140" s="8">
        <f t="shared" si="35"/>
        <v>16</v>
      </c>
      <c r="R140" s="8">
        <f t="shared" si="35"/>
        <v>2.2999999999999998</v>
      </c>
    </row>
    <row r="141" spans="1:18" ht="15.75" thickBot="1">
      <c r="A141" s="27"/>
      <c r="B141" s="11" t="s">
        <v>52</v>
      </c>
      <c r="C141" s="40" t="s">
        <v>53</v>
      </c>
      <c r="D141" s="41">
        <v>0.4</v>
      </c>
      <c r="E141" s="41">
        <v>0.3</v>
      </c>
      <c r="F141" s="41">
        <v>9.5</v>
      </c>
      <c r="G141" s="41">
        <v>42</v>
      </c>
      <c r="H141" s="42">
        <v>0.02</v>
      </c>
      <c r="I141" s="42">
        <v>0.03</v>
      </c>
      <c r="J141" s="41">
        <v>5</v>
      </c>
      <c r="K141" s="15">
        <v>2E-3</v>
      </c>
      <c r="L141" s="15">
        <v>0.4</v>
      </c>
      <c r="M141" s="43">
        <v>19</v>
      </c>
      <c r="N141" s="44">
        <v>1E-3</v>
      </c>
      <c r="O141" s="44">
        <v>12</v>
      </c>
      <c r="P141" s="44">
        <v>0</v>
      </c>
      <c r="Q141" s="44">
        <v>16</v>
      </c>
      <c r="R141" s="45">
        <v>2.2999999999999998</v>
      </c>
    </row>
    <row r="142" spans="1:18" ht="16.5" thickBot="1">
      <c r="A142" s="834" t="s">
        <v>54</v>
      </c>
      <c r="B142" s="835"/>
      <c r="C142" s="836"/>
      <c r="D142" s="46">
        <f>SUM(D123,D131,D136,D138,D140,)</f>
        <v>14.23</v>
      </c>
      <c r="E142" s="46">
        <f t="shared" ref="E142:R142" si="36">SUM(E123,E131,E136,E138,E140,)</f>
        <v>20.540000000000003</v>
      </c>
      <c r="F142" s="46">
        <f t="shared" si="36"/>
        <v>72.080000000000013</v>
      </c>
      <c r="G142" s="46">
        <f t="shared" si="36"/>
        <v>530.56000000000006</v>
      </c>
      <c r="H142" s="46">
        <f t="shared" si="36"/>
        <v>0.28700000000000003</v>
      </c>
      <c r="I142" s="46">
        <f t="shared" si="36"/>
        <v>0.47100000000000009</v>
      </c>
      <c r="J142" s="46">
        <f t="shared" si="36"/>
        <v>7.6829999999999998</v>
      </c>
      <c r="K142" s="46">
        <f t="shared" si="36"/>
        <v>0.13400000000000001</v>
      </c>
      <c r="L142" s="46">
        <f t="shared" si="36"/>
        <v>1.157</v>
      </c>
      <c r="M142" s="46">
        <f t="shared" si="36"/>
        <v>248.22400000000002</v>
      </c>
      <c r="N142" s="46">
        <f t="shared" si="36"/>
        <v>2.6000000000000002E-2</v>
      </c>
      <c r="O142" s="46">
        <f t="shared" si="36"/>
        <v>86.125</v>
      </c>
      <c r="P142" s="46">
        <f t="shared" si="36"/>
        <v>8.0000000000000002E-3</v>
      </c>
      <c r="Q142" s="46">
        <f t="shared" si="36"/>
        <v>353.44</v>
      </c>
      <c r="R142" s="46">
        <f t="shared" si="36"/>
        <v>4.3709999999999996</v>
      </c>
    </row>
    <row r="143" spans="1:18" ht="15.75" thickBot="1">
      <c r="A143" s="837" t="s">
        <v>55</v>
      </c>
      <c r="B143" s="838"/>
      <c r="C143" s="838"/>
      <c r="D143" s="838"/>
      <c r="E143" s="838"/>
      <c r="F143" s="838"/>
      <c r="G143" s="838"/>
      <c r="H143" s="838"/>
      <c r="I143" s="838"/>
      <c r="J143" s="838"/>
      <c r="K143" s="838"/>
      <c r="L143" s="838"/>
      <c r="M143" s="838"/>
      <c r="N143" s="838"/>
      <c r="O143" s="838"/>
      <c r="P143" s="838"/>
      <c r="Q143" s="838"/>
      <c r="R143" s="839"/>
    </row>
    <row r="144" spans="1:18" ht="28.5">
      <c r="A144" s="47">
        <v>58</v>
      </c>
      <c r="B144" s="48" t="s">
        <v>56</v>
      </c>
      <c r="C144" s="49" t="s">
        <v>51</v>
      </c>
      <c r="D144" s="50">
        <f t="shared" ref="D144:R144" si="37">SUM(D145:D148)</f>
        <v>5.15</v>
      </c>
      <c r="E144" s="50">
        <f t="shared" si="37"/>
        <v>9.06</v>
      </c>
      <c r="F144" s="50">
        <f t="shared" si="37"/>
        <v>7.8000000000000007</v>
      </c>
      <c r="G144" s="50">
        <f t="shared" si="37"/>
        <v>133.05000000000001</v>
      </c>
      <c r="H144" s="50">
        <f t="shared" si="37"/>
        <v>2.1999999999999999E-2</v>
      </c>
      <c r="I144" s="50">
        <f t="shared" si="37"/>
        <v>7.4999999999999997E-2</v>
      </c>
      <c r="J144" s="50">
        <f t="shared" si="37"/>
        <v>8.57</v>
      </c>
      <c r="K144" s="50">
        <f t="shared" si="37"/>
        <v>4.4999999999999998E-2</v>
      </c>
      <c r="L144" s="50">
        <f t="shared" si="37"/>
        <v>0.61699999999999999</v>
      </c>
      <c r="M144" s="50">
        <f t="shared" si="37"/>
        <v>162.77000000000001</v>
      </c>
      <c r="N144" s="50">
        <f t="shared" si="37"/>
        <v>0</v>
      </c>
      <c r="O144" s="50">
        <f t="shared" si="37"/>
        <v>26.459999999999997</v>
      </c>
      <c r="P144" s="50">
        <f t="shared" si="37"/>
        <v>2E-3</v>
      </c>
      <c r="Q144" s="50">
        <f t="shared" si="37"/>
        <v>116.81</v>
      </c>
      <c r="R144" s="51">
        <f t="shared" si="37"/>
        <v>1.3239999999999998</v>
      </c>
    </row>
    <row r="145" spans="1:18">
      <c r="A145" s="52"/>
      <c r="B145" s="11" t="s">
        <v>57</v>
      </c>
      <c r="C145" s="53" t="s">
        <v>58</v>
      </c>
      <c r="D145" s="15">
        <v>0</v>
      </c>
      <c r="E145" s="15">
        <v>5</v>
      </c>
      <c r="F145" s="15">
        <v>0</v>
      </c>
      <c r="G145" s="15">
        <v>44.95</v>
      </c>
      <c r="H145" s="43">
        <v>0</v>
      </c>
      <c r="I145" s="43">
        <v>0</v>
      </c>
      <c r="J145" s="15">
        <v>0</v>
      </c>
      <c r="K145" s="15">
        <v>0</v>
      </c>
      <c r="L145" s="15">
        <v>0.46</v>
      </c>
      <c r="M145" s="43">
        <v>0</v>
      </c>
      <c r="N145" s="44">
        <v>0</v>
      </c>
      <c r="O145" s="44">
        <v>0</v>
      </c>
      <c r="P145" s="44">
        <v>0</v>
      </c>
      <c r="Q145" s="44">
        <v>0</v>
      </c>
      <c r="R145" s="45">
        <v>0</v>
      </c>
    </row>
    <row r="146" spans="1:18" ht="15.75">
      <c r="A146" s="52"/>
      <c r="B146" s="11" t="s">
        <v>59</v>
      </c>
      <c r="C146" s="53" t="s">
        <v>60</v>
      </c>
      <c r="D146" s="15">
        <v>1.22</v>
      </c>
      <c r="E146" s="15">
        <v>0.08</v>
      </c>
      <c r="F146" s="15">
        <v>7.13</v>
      </c>
      <c r="G146" s="15">
        <v>34.020000000000003</v>
      </c>
      <c r="H146" s="43">
        <v>1.6E-2</v>
      </c>
      <c r="I146" s="43">
        <v>0.03</v>
      </c>
      <c r="J146" s="15">
        <v>8.1</v>
      </c>
      <c r="K146" s="13">
        <v>2E-3</v>
      </c>
      <c r="L146" s="13">
        <v>8.1000000000000003E-2</v>
      </c>
      <c r="M146" s="22">
        <v>30.62</v>
      </c>
      <c r="N146" s="54">
        <v>0</v>
      </c>
      <c r="O146" s="54">
        <v>21.06</v>
      </c>
      <c r="P146" s="54">
        <v>0</v>
      </c>
      <c r="Q146" s="54">
        <v>41.31</v>
      </c>
      <c r="R146" s="55">
        <v>1.17</v>
      </c>
    </row>
    <row r="147" spans="1:18" ht="15.75">
      <c r="A147" s="52"/>
      <c r="B147" s="11" t="s">
        <v>61</v>
      </c>
      <c r="C147" s="53" t="s">
        <v>62</v>
      </c>
      <c r="D147" s="15">
        <v>3.9</v>
      </c>
      <c r="E147" s="15">
        <v>3.98</v>
      </c>
      <c r="F147" s="15">
        <v>0.52</v>
      </c>
      <c r="G147" s="15">
        <v>53.34</v>
      </c>
      <c r="H147" s="43">
        <v>6.0000000000000001E-3</v>
      </c>
      <c r="I147" s="43">
        <v>4.4999999999999998E-2</v>
      </c>
      <c r="J147" s="15">
        <v>0.42</v>
      </c>
      <c r="K147" s="13">
        <v>4.2999999999999997E-2</v>
      </c>
      <c r="L147" s="13">
        <v>7.4999999999999997E-2</v>
      </c>
      <c r="M147" s="22">
        <v>132</v>
      </c>
      <c r="N147" s="54">
        <v>0</v>
      </c>
      <c r="O147" s="54">
        <v>5.25</v>
      </c>
      <c r="P147" s="54">
        <v>2E-3</v>
      </c>
      <c r="Q147" s="54">
        <v>75</v>
      </c>
      <c r="R147" s="55">
        <v>0.15</v>
      </c>
    </row>
    <row r="148" spans="1:18">
      <c r="A148" s="52"/>
      <c r="B148" s="11" t="s">
        <v>63</v>
      </c>
      <c r="C148" s="53" t="s">
        <v>64</v>
      </c>
      <c r="D148" s="15">
        <v>0.03</v>
      </c>
      <c r="E148" s="15">
        <v>0</v>
      </c>
      <c r="F148" s="15">
        <v>0.15</v>
      </c>
      <c r="G148" s="15">
        <v>0.74</v>
      </c>
      <c r="H148" s="43">
        <v>0</v>
      </c>
      <c r="I148" s="43">
        <v>0</v>
      </c>
      <c r="J148" s="15">
        <v>0.05</v>
      </c>
      <c r="K148" s="15">
        <v>0</v>
      </c>
      <c r="L148" s="15">
        <v>1E-3</v>
      </c>
      <c r="M148" s="43">
        <v>0.15</v>
      </c>
      <c r="N148" s="44">
        <v>0</v>
      </c>
      <c r="O148" s="44">
        <v>0.15</v>
      </c>
      <c r="P148" s="44">
        <v>0</v>
      </c>
      <c r="Q148" s="44">
        <v>0.5</v>
      </c>
      <c r="R148" s="45">
        <v>4.0000000000000001E-3</v>
      </c>
    </row>
    <row r="149" spans="1:18" ht="28.5">
      <c r="A149" s="204" t="s">
        <v>65</v>
      </c>
      <c r="B149" s="57" t="s">
        <v>485</v>
      </c>
      <c r="C149" s="346" t="s">
        <v>486</v>
      </c>
      <c r="D149" s="272">
        <f t="shared" ref="D149:R149" si="38">SUM(D150:D155)</f>
        <v>11.743</v>
      </c>
      <c r="E149" s="272">
        <f t="shared" si="38"/>
        <v>0.8</v>
      </c>
      <c r="F149" s="272">
        <f t="shared" si="38"/>
        <v>23.540000000000003</v>
      </c>
      <c r="G149" s="272">
        <f t="shared" si="38"/>
        <v>147.69999999999999</v>
      </c>
      <c r="H149" s="272">
        <f t="shared" si="38"/>
        <v>0.33100000000000002</v>
      </c>
      <c r="I149" s="272">
        <f t="shared" si="38"/>
        <v>0.66200000000000003</v>
      </c>
      <c r="J149" s="272">
        <f t="shared" si="38"/>
        <v>11.59</v>
      </c>
      <c r="K149" s="272">
        <f t="shared" si="38"/>
        <v>0.20100000000000001</v>
      </c>
      <c r="L149" s="272">
        <f t="shared" si="38"/>
        <v>0.14000000000000001</v>
      </c>
      <c r="M149" s="272">
        <f t="shared" si="38"/>
        <v>34.200000000000003</v>
      </c>
      <c r="N149" s="272">
        <f t="shared" si="38"/>
        <v>2E-3</v>
      </c>
      <c r="O149" s="272">
        <f t="shared" si="38"/>
        <v>71.900000000000006</v>
      </c>
      <c r="P149" s="272">
        <f t="shared" si="38"/>
        <v>3.0000000000000001E-3</v>
      </c>
      <c r="Q149" s="272">
        <f t="shared" si="38"/>
        <v>133.30000000000001</v>
      </c>
      <c r="R149" s="272">
        <f t="shared" si="38"/>
        <v>2.7700000000000005</v>
      </c>
    </row>
    <row r="150" spans="1:18">
      <c r="A150" s="217"/>
      <c r="B150" s="61" t="s">
        <v>67</v>
      </c>
      <c r="C150" s="199" t="s">
        <v>487</v>
      </c>
      <c r="D150" s="207">
        <v>1</v>
      </c>
      <c r="E150" s="207">
        <v>0.2</v>
      </c>
      <c r="F150" s="207">
        <v>8.15</v>
      </c>
      <c r="G150" s="207">
        <v>38.5</v>
      </c>
      <c r="H150" s="207">
        <v>0.06</v>
      </c>
      <c r="I150" s="207">
        <v>0.35</v>
      </c>
      <c r="J150" s="207">
        <v>10</v>
      </c>
      <c r="K150" s="207">
        <v>1E-3</v>
      </c>
      <c r="L150" s="207">
        <v>0.05</v>
      </c>
      <c r="M150" s="207">
        <v>2</v>
      </c>
      <c r="N150" s="208">
        <v>2E-3</v>
      </c>
      <c r="O150" s="208">
        <v>11.5</v>
      </c>
      <c r="P150" s="208">
        <v>0</v>
      </c>
      <c r="Q150" s="208">
        <v>29</v>
      </c>
      <c r="R150" s="209">
        <v>0.45</v>
      </c>
    </row>
    <row r="151" spans="1:18">
      <c r="A151" s="217"/>
      <c r="B151" s="61" t="s">
        <v>69</v>
      </c>
      <c r="C151" s="88" t="s">
        <v>488</v>
      </c>
      <c r="D151" s="207">
        <v>0.14000000000000001</v>
      </c>
      <c r="E151" s="207">
        <v>0</v>
      </c>
      <c r="F151" s="207">
        <v>0.91</v>
      </c>
      <c r="G151" s="207">
        <v>4</v>
      </c>
      <c r="H151" s="207">
        <v>4.0000000000000001E-3</v>
      </c>
      <c r="I151" s="207">
        <v>2E-3</v>
      </c>
      <c r="J151" s="207">
        <v>1</v>
      </c>
      <c r="K151" s="207">
        <v>0</v>
      </c>
      <c r="L151" s="207">
        <v>0.02</v>
      </c>
      <c r="M151" s="207">
        <v>3.1</v>
      </c>
      <c r="N151" s="208">
        <v>0</v>
      </c>
      <c r="O151" s="208">
        <v>1.4</v>
      </c>
      <c r="P151" s="208">
        <v>0</v>
      </c>
      <c r="Q151" s="208">
        <v>5.8</v>
      </c>
      <c r="R151" s="209">
        <v>0.08</v>
      </c>
    </row>
    <row r="152" spans="1:18">
      <c r="A152" s="217"/>
      <c r="B152" s="61" t="s">
        <v>71</v>
      </c>
      <c r="C152" s="88" t="s">
        <v>489</v>
      </c>
      <c r="D152" s="207">
        <v>9.2999999999999999E-2</v>
      </c>
      <c r="E152" s="207">
        <v>0.01</v>
      </c>
      <c r="F152" s="207">
        <v>0.72</v>
      </c>
      <c r="G152" s="207">
        <v>3.4</v>
      </c>
      <c r="H152" s="207">
        <v>6.0000000000000001E-3</v>
      </c>
      <c r="I152" s="207">
        <v>7.0000000000000001E-3</v>
      </c>
      <c r="J152" s="207">
        <v>0.59</v>
      </c>
      <c r="K152" s="207">
        <v>0.2</v>
      </c>
      <c r="L152" s="207">
        <v>0.04</v>
      </c>
      <c r="M152" s="207">
        <v>5.0999999999999996</v>
      </c>
      <c r="N152" s="208">
        <v>0</v>
      </c>
      <c r="O152" s="208">
        <v>38</v>
      </c>
      <c r="P152" s="208">
        <v>0</v>
      </c>
      <c r="Q152" s="208">
        <v>5.5</v>
      </c>
      <c r="R152" s="209">
        <v>7.0000000000000007E-2</v>
      </c>
    </row>
    <row r="153" spans="1:18">
      <c r="A153" s="217"/>
      <c r="B153" s="61" t="s">
        <v>77</v>
      </c>
      <c r="C153" s="199" t="s">
        <v>490</v>
      </c>
      <c r="D153" s="207">
        <v>4.5999999999999996</v>
      </c>
      <c r="E153" s="207">
        <v>0.32</v>
      </c>
      <c r="F153" s="207">
        <v>10.16</v>
      </c>
      <c r="G153" s="207">
        <v>62.8</v>
      </c>
      <c r="H153" s="207">
        <v>0.16200000000000001</v>
      </c>
      <c r="I153" s="207">
        <v>0.03</v>
      </c>
      <c r="J153" s="207">
        <v>0</v>
      </c>
      <c r="K153" s="207">
        <v>0</v>
      </c>
      <c r="L153" s="207">
        <v>0</v>
      </c>
      <c r="M153" s="207">
        <v>0</v>
      </c>
      <c r="N153" s="207">
        <v>0</v>
      </c>
      <c r="O153" s="207">
        <v>0</v>
      </c>
      <c r="P153" s="207">
        <v>0</v>
      </c>
      <c r="Q153" s="207">
        <v>0</v>
      </c>
      <c r="R153" s="209">
        <v>1.36</v>
      </c>
    </row>
    <row r="154" spans="1:18">
      <c r="A154" s="217"/>
      <c r="B154" s="61" t="s">
        <v>231</v>
      </c>
      <c r="C154" s="199" t="s">
        <v>491</v>
      </c>
      <c r="D154" s="207">
        <v>5.91</v>
      </c>
      <c r="E154" s="207">
        <v>0.27</v>
      </c>
      <c r="F154" s="207">
        <v>3.6</v>
      </c>
      <c r="G154" s="207">
        <v>39</v>
      </c>
      <c r="H154" s="207">
        <v>9.9000000000000005E-2</v>
      </c>
      <c r="I154" s="207">
        <v>0.27300000000000002</v>
      </c>
      <c r="J154" s="207">
        <v>0</v>
      </c>
      <c r="K154" s="207">
        <v>0</v>
      </c>
      <c r="L154" s="207">
        <v>0.03</v>
      </c>
      <c r="M154" s="207">
        <v>24</v>
      </c>
      <c r="N154" s="208">
        <v>0</v>
      </c>
      <c r="O154" s="208">
        <v>21</v>
      </c>
      <c r="P154" s="208">
        <v>3.0000000000000001E-3</v>
      </c>
      <c r="Q154" s="208">
        <v>93</v>
      </c>
      <c r="R154" s="209">
        <v>0.81</v>
      </c>
    </row>
    <row r="155" spans="1:18">
      <c r="A155" s="217"/>
      <c r="B155" s="61" t="s">
        <v>31</v>
      </c>
      <c r="C155" s="199" t="s">
        <v>143</v>
      </c>
      <c r="D155" s="207">
        <v>0</v>
      </c>
      <c r="E155" s="207">
        <v>0</v>
      </c>
      <c r="F155" s="207">
        <v>0</v>
      </c>
      <c r="G155" s="207">
        <v>0</v>
      </c>
      <c r="H155" s="207">
        <v>0</v>
      </c>
      <c r="I155" s="207">
        <v>0</v>
      </c>
      <c r="J155" s="207">
        <v>0</v>
      </c>
      <c r="K155" s="207">
        <v>0</v>
      </c>
      <c r="L155" s="207">
        <v>0</v>
      </c>
      <c r="M155" s="207">
        <v>0</v>
      </c>
      <c r="N155" s="207">
        <v>0</v>
      </c>
      <c r="O155" s="207">
        <v>0</v>
      </c>
      <c r="P155" s="207">
        <v>0</v>
      </c>
      <c r="Q155" s="207">
        <v>0</v>
      </c>
      <c r="R155" s="209">
        <v>0</v>
      </c>
    </row>
    <row r="156" spans="1:18">
      <c r="A156" s="27">
        <v>102</v>
      </c>
      <c r="B156" s="28" t="s">
        <v>79</v>
      </c>
      <c r="C156" s="67">
        <v>220</v>
      </c>
      <c r="D156" s="30">
        <f t="shared" ref="D156:R156" si="39">SUM(D157:D165)</f>
        <v>17.356000000000002</v>
      </c>
      <c r="E156" s="30">
        <f t="shared" si="39"/>
        <v>13.612</v>
      </c>
      <c r="F156" s="30">
        <f t="shared" si="39"/>
        <v>6.5919999999999996</v>
      </c>
      <c r="G156" s="30">
        <f t="shared" si="39"/>
        <v>289.31400000000002</v>
      </c>
      <c r="H156" s="30">
        <f t="shared" si="39"/>
        <v>0.16200000000000003</v>
      </c>
      <c r="I156" s="30">
        <f t="shared" si="39"/>
        <v>0.74299999999999999</v>
      </c>
      <c r="J156" s="30">
        <f t="shared" si="39"/>
        <v>24.015999999999998</v>
      </c>
      <c r="K156" s="30">
        <f t="shared" si="39"/>
        <v>0.76800000000000002</v>
      </c>
      <c r="L156" s="30">
        <f t="shared" si="39"/>
        <v>1.0840000000000001</v>
      </c>
      <c r="M156" s="30">
        <f t="shared" si="39"/>
        <v>34.470000000000006</v>
      </c>
      <c r="N156" s="30">
        <f t="shared" si="39"/>
        <v>1.0999999999999999E-2</v>
      </c>
      <c r="O156" s="30">
        <f t="shared" si="39"/>
        <v>53.583000000000006</v>
      </c>
      <c r="P156" s="30">
        <f t="shared" si="39"/>
        <v>8.9999999999999993E-3</v>
      </c>
      <c r="Q156" s="30">
        <f t="shared" si="39"/>
        <v>211.67</v>
      </c>
      <c r="R156" s="59">
        <f t="shared" si="39"/>
        <v>2.1639999999999997</v>
      </c>
    </row>
    <row r="157" spans="1:18">
      <c r="A157" s="27"/>
      <c r="B157" s="68" t="s">
        <v>67</v>
      </c>
      <c r="C157" s="63" t="s">
        <v>80</v>
      </c>
      <c r="D157" s="43">
        <v>0.35</v>
      </c>
      <c r="E157" s="43">
        <v>1.77</v>
      </c>
      <c r="F157" s="43">
        <v>1.4</v>
      </c>
      <c r="G157" s="43">
        <v>68.22</v>
      </c>
      <c r="H157" s="43">
        <v>0.1</v>
      </c>
      <c r="I157" s="43">
        <v>0.62</v>
      </c>
      <c r="J157" s="43">
        <v>17.72</v>
      </c>
      <c r="K157" s="43">
        <v>3.0000000000000001E-3</v>
      </c>
      <c r="L157" s="43">
        <v>0.108</v>
      </c>
      <c r="M157" s="43">
        <v>8.86</v>
      </c>
      <c r="N157" s="44">
        <v>5.0000000000000001E-3</v>
      </c>
      <c r="O157" s="44">
        <v>24.9</v>
      </c>
      <c r="P157" s="44">
        <v>0</v>
      </c>
      <c r="Q157" s="44">
        <v>62.8</v>
      </c>
      <c r="R157" s="45">
        <v>0.79</v>
      </c>
    </row>
    <row r="158" spans="1:18">
      <c r="A158" s="27"/>
      <c r="B158" s="68" t="s">
        <v>69</v>
      </c>
      <c r="C158" s="63" t="s">
        <v>81</v>
      </c>
      <c r="D158" s="43">
        <v>0</v>
      </c>
      <c r="E158" s="43">
        <v>0.154</v>
      </c>
      <c r="F158" s="43">
        <v>1</v>
      </c>
      <c r="G158" s="43">
        <v>4.43</v>
      </c>
      <c r="H158" s="43">
        <v>5.0000000000000001E-3</v>
      </c>
      <c r="I158" s="43">
        <v>3.0000000000000001E-3</v>
      </c>
      <c r="J158" s="43">
        <v>1.1000000000000001</v>
      </c>
      <c r="K158" s="43">
        <v>0</v>
      </c>
      <c r="L158" s="43">
        <v>2.7E-2</v>
      </c>
      <c r="M158" s="43">
        <v>3.43</v>
      </c>
      <c r="N158" s="44">
        <v>0</v>
      </c>
      <c r="O158" s="44">
        <v>1.89</v>
      </c>
      <c r="P158" s="44">
        <v>0</v>
      </c>
      <c r="Q158" s="44">
        <v>7.83</v>
      </c>
      <c r="R158" s="45">
        <v>8.7999999999999995E-2</v>
      </c>
    </row>
    <row r="159" spans="1:18">
      <c r="A159" s="27"/>
      <c r="B159" s="68" t="s">
        <v>71</v>
      </c>
      <c r="C159" s="63" t="s">
        <v>82</v>
      </c>
      <c r="D159" s="43">
        <v>1.9E-2</v>
      </c>
      <c r="E159" s="43">
        <v>0.18</v>
      </c>
      <c r="F159" s="43">
        <v>1.39</v>
      </c>
      <c r="G159" s="43">
        <v>6.59</v>
      </c>
      <c r="H159" s="43">
        <v>1E-3</v>
      </c>
      <c r="I159" s="43">
        <v>1.2999999999999999E-2</v>
      </c>
      <c r="J159" s="43">
        <v>1.1399999999999999</v>
      </c>
      <c r="K159" s="43">
        <v>0.47599999999999998</v>
      </c>
      <c r="L159" s="43">
        <v>9.5000000000000001E-2</v>
      </c>
      <c r="M159" s="43">
        <v>9.8800000000000008</v>
      </c>
      <c r="N159" s="44">
        <v>1E-3</v>
      </c>
      <c r="O159" s="44">
        <v>8.93</v>
      </c>
      <c r="P159" s="44">
        <v>0</v>
      </c>
      <c r="Q159" s="44">
        <v>13.09</v>
      </c>
      <c r="R159" s="45">
        <v>0.13500000000000001</v>
      </c>
    </row>
    <row r="160" spans="1:18">
      <c r="A160" s="27"/>
      <c r="B160" s="68" t="s">
        <v>83</v>
      </c>
      <c r="C160" s="63" t="s">
        <v>76</v>
      </c>
      <c r="D160" s="43">
        <v>2.4E-2</v>
      </c>
      <c r="E160" s="43">
        <v>0.17699999999999999</v>
      </c>
      <c r="F160" s="43">
        <v>1.08</v>
      </c>
      <c r="G160" s="43">
        <v>5.26</v>
      </c>
      <c r="H160" s="43">
        <v>4.0000000000000001E-3</v>
      </c>
      <c r="I160" s="43">
        <v>1E-3</v>
      </c>
      <c r="J160" s="43">
        <v>0</v>
      </c>
      <c r="K160" s="43">
        <v>0</v>
      </c>
      <c r="L160" s="43">
        <v>3.5999999999999997E-2</v>
      </c>
      <c r="M160" s="43">
        <v>0.38400000000000001</v>
      </c>
      <c r="N160" s="44">
        <v>0</v>
      </c>
      <c r="O160" s="44">
        <v>0.88</v>
      </c>
      <c r="P160" s="44">
        <v>0</v>
      </c>
      <c r="Q160" s="44">
        <v>2.2999999999999998</v>
      </c>
      <c r="R160" s="45">
        <v>3.3000000000000002E-2</v>
      </c>
    </row>
    <row r="161" spans="1:18">
      <c r="A161" s="27"/>
      <c r="B161" s="68" t="s">
        <v>25</v>
      </c>
      <c r="C161" s="63" t="s">
        <v>84</v>
      </c>
      <c r="D161" s="43">
        <v>2.82</v>
      </c>
      <c r="E161" s="43">
        <v>3.1E-2</v>
      </c>
      <c r="F161" s="43">
        <v>0.05</v>
      </c>
      <c r="G161" s="43">
        <v>25.82</v>
      </c>
      <c r="H161" s="43">
        <v>0</v>
      </c>
      <c r="I161" s="43">
        <v>5.0000000000000001E-3</v>
      </c>
      <c r="J161" s="43">
        <v>0</v>
      </c>
      <c r="K161" s="43">
        <v>2.1000000000000001E-2</v>
      </c>
      <c r="L161" s="43">
        <v>4.7E-2</v>
      </c>
      <c r="M161" s="43">
        <v>0.93600000000000005</v>
      </c>
      <c r="N161" s="44">
        <v>0</v>
      </c>
      <c r="O161" s="44">
        <v>2.3E-2</v>
      </c>
      <c r="P161" s="44">
        <v>0</v>
      </c>
      <c r="Q161" s="44">
        <v>1.41</v>
      </c>
      <c r="R161" s="45">
        <v>8.0000000000000002E-3</v>
      </c>
    </row>
    <row r="162" spans="1:18">
      <c r="A162" s="27"/>
      <c r="B162" s="68" t="s">
        <v>85</v>
      </c>
      <c r="C162" s="63" t="s">
        <v>86</v>
      </c>
      <c r="D162" s="43">
        <v>2.99</v>
      </c>
      <c r="E162" s="43">
        <v>0</v>
      </c>
      <c r="F162" s="43">
        <v>0</v>
      </c>
      <c r="G162" s="43">
        <v>26.97</v>
      </c>
      <c r="H162" s="43">
        <v>0</v>
      </c>
      <c r="I162" s="43">
        <v>0</v>
      </c>
      <c r="J162" s="43">
        <v>0</v>
      </c>
      <c r="K162" s="43">
        <v>0</v>
      </c>
      <c r="L162" s="43">
        <v>0.33100000000000002</v>
      </c>
      <c r="M162" s="43">
        <v>0</v>
      </c>
      <c r="N162" s="43">
        <v>0</v>
      </c>
      <c r="O162" s="43">
        <v>0</v>
      </c>
      <c r="P162" s="43">
        <v>0</v>
      </c>
      <c r="Q162" s="43">
        <v>0</v>
      </c>
      <c r="R162" s="45">
        <v>0</v>
      </c>
    </row>
    <row r="163" spans="1:18">
      <c r="A163" s="27"/>
      <c r="B163" s="68" t="s">
        <v>87</v>
      </c>
      <c r="C163" s="63" t="s">
        <v>88</v>
      </c>
      <c r="D163" s="43">
        <v>11.12</v>
      </c>
      <c r="E163" s="43">
        <v>10.99</v>
      </c>
      <c r="F163" s="43">
        <v>0.42199999999999999</v>
      </c>
      <c r="G163" s="43">
        <v>145.49</v>
      </c>
      <c r="H163" s="43">
        <v>4.2000000000000003E-2</v>
      </c>
      <c r="I163" s="43">
        <v>0.09</v>
      </c>
      <c r="J163" s="43">
        <v>1.0860000000000001</v>
      </c>
      <c r="K163" s="43">
        <v>5.1999999999999998E-2</v>
      </c>
      <c r="L163" s="43">
        <v>0.36</v>
      </c>
      <c r="M163" s="43">
        <v>9.66</v>
      </c>
      <c r="N163" s="44">
        <v>4.0000000000000001E-3</v>
      </c>
      <c r="O163" s="44">
        <v>12.96</v>
      </c>
      <c r="P163" s="44">
        <v>8.9999999999999993E-3</v>
      </c>
      <c r="Q163" s="44">
        <v>118.8</v>
      </c>
      <c r="R163" s="45">
        <v>0.96</v>
      </c>
    </row>
    <row r="164" spans="1:18">
      <c r="A164" s="27"/>
      <c r="B164" s="68" t="s">
        <v>89</v>
      </c>
      <c r="C164" s="63" t="s">
        <v>90</v>
      </c>
      <c r="D164" s="43">
        <v>3.3000000000000002E-2</v>
      </c>
      <c r="E164" s="43">
        <v>0.31</v>
      </c>
      <c r="F164" s="43">
        <v>1.25</v>
      </c>
      <c r="G164" s="43">
        <v>6.5339999999999998</v>
      </c>
      <c r="H164" s="43">
        <v>0.01</v>
      </c>
      <c r="I164" s="43">
        <v>1.0999999999999999E-2</v>
      </c>
      <c r="J164" s="43">
        <v>2.97</v>
      </c>
      <c r="K164" s="43">
        <v>0.216</v>
      </c>
      <c r="L164" s="43">
        <v>0.08</v>
      </c>
      <c r="M164" s="43">
        <v>1.32</v>
      </c>
      <c r="N164" s="44">
        <v>1E-3</v>
      </c>
      <c r="O164" s="44">
        <v>4</v>
      </c>
      <c r="P164" s="44">
        <v>0</v>
      </c>
      <c r="Q164" s="44">
        <v>5.44</v>
      </c>
      <c r="R164" s="45">
        <v>0.15</v>
      </c>
    </row>
    <row r="165" spans="1:18">
      <c r="A165" s="27"/>
      <c r="B165" s="68" t="s">
        <v>31</v>
      </c>
      <c r="C165" s="63" t="s">
        <v>32</v>
      </c>
      <c r="D165" s="43">
        <v>0</v>
      </c>
      <c r="E165" s="43">
        <v>0</v>
      </c>
      <c r="F165" s="43">
        <v>0</v>
      </c>
      <c r="G165" s="43">
        <v>0</v>
      </c>
      <c r="H165" s="43">
        <v>0</v>
      </c>
      <c r="I165" s="43">
        <v>0</v>
      </c>
      <c r="J165" s="43">
        <v>0</v>
      </c>
      <c r="K165" s="43">
        <v>0</v>
      </c>
      <c r="L165" s="43">
        <v>0</v>
      </c>
      <c r="M165" s="43">
        <v>0</v>
      </c>
      <c r="N165" s="43">
        <v>0</v>
      </c>
      <c r="O165" s="43">
        <v>0</v>
      </c>
      <c r="P165" s="43">
        <v>0</v>
      </c>
      <c r="Q165" s="43">
        <v>0</v>
      </c>
      <c r="R165" s="45">
        <v>0</v>
      </c>
    </row>
    <row r="166" spans="1:18" ht="28.5">
      <c r="A166" s="23">
        <v>124</v>
      </c>
      <c r="B166" s="5" t="s">
        <v>91</v>
      </c>
      <c r="C166" s="69">
        <v>200</v>
      </c>
      <c r="D166" s="8">
        <f t="shared" ref="D166:R166" si="40">SUM(D167:D169)</f>
        <v>7.8E-2</v>
      </c>
      <c r="E166" s="8">
        <f t="shared" si="40"/>
        <v>7.8E-2</v>
      </c>
      <c r="F166" s="8">
        <f t="shared" si="40"/>
        <v>16.116</v>
      </c>
      <c r="G166" s="8">
        <f t="shared" si="40"/>
        <v>66.19</v>
      </c>
      <c r="H166" s="8">
        <f t="shared" si="40"/>
        <v>6.0000000000000001E-3</v>
      </c>
      <c r="I166" s="8">
        <f t="shared" si="40"/>
        <v>4.0000000000000001E-3</v>
      </c>
      <c r="J166" s="8">
        <f t="shared" si="40"/>
        <v>32.01</v>
      </c>
      <c r="K166" s="8">
        <f t="shared" si="40"/>
        <v>1E-3</v>
      </c>
      <c r="L166" s="8">
        <f t="shared" si="40"/>
        <v>3.9E-2</v>
      </c>
      <c r="M166" s="8">
        <f t="shared" si="40"/>
        <v>3.5840000000000001</v>
      </c>
      <c r="N166" s="8">
        <f t="shared" si="40"/>
        <v>0</v>
      </c>
      <c r="O166" s="8">
        <f t="shared" si="40"/>
        <v>1.746</v>
      </c>
      <c r="P166" s="8">
        <f t="shared" si="40"/>
        <v>0</v>
      </c>
      <c r="Q166" s="8">
        <f t="shared" si="40"/>
        <v>2.1339999999999999</v>
      </c>
      <c r="R166" s="9">
        <f t="shared" si="40"/>
        <v>0.47799999999999998</v>
      </c>
    </row>
    <row r="167" spans="1:18">
      <c r="A167" s="25"/>
      <c r="B167" s="11" t="s">
        <v>29</v>
      </c>
      <c r="C167" s="70" t="s">
        <v>74</v>
      </c>
      <c r="D167" s="15">
        <v>0</v>
      </c>
      <c r="E167" s="15">
        <v>0</v>
      </c>
      <c r="F167" s="15">
        <v>0</v>
      </c>
      <c r="G167" s="15">
        <v>0</v>
      </c>
      <c r="H167" s="15">
        <v>0</v>
      </c>
      <c r="I167" s="15">
        <v>0</v>
      </c>
      <c r="J167" s="15">
        <v>0</v>
      </c>
      <c r="K167" s="15">
        <v>0</v>
      </c>
      <c r="L167" s="15">
        <v>0</v>
      </c>
      <c r="M167" s="15">
        <v>0</v>
      </c>
      <c r="N167" s="15">
        <v>0</v>
      </c>
      <c r="O167" s="15">
        <v>0</v>
      </c>
      <c r="P167" s="15">
        <v>0</v>
      </c>
      <c r="Q167" s="15">
        <v>0</v>
      </c>
      <c r="R167" s="17">
        <v>0</v>
      </c>
    </row>
    <row r="168" spans="1:18">
      <c r="A168" s="25"/>
      <c r="B168" s="11" t="s">
        <v>33</v>
      </c>
      <c r="C168" s="70" t="s">
        <v>92</v>
      </c>
      <c r="D168" s="15">
        <v>0</v>
      </c>
      <c r="E168" s="15">
        <v>0</v>
      </c>
      <c r="F168" s="15">
        <v>14.37</v>
      </c>
      <c r="G168" s="15">
        <v>57.46</v>
      </c>
      <c r="H168" s="15">
        <v>0</v>
      </c>
      <c r="I168" s="15">
        <v>0</v>
      </c>
      <c r="J168" s="15">
        <v>0</v>
      </c>
      <c r="K168" s="15">
        <v>0</v>
      </c>
      <c r="L168" s="15">
        <v>0</v>
      </c>
      <c r="M168" s="15">
        <v>0.48</v>
      </c>
      <c r="N168" s="16">
        <v>0</v>
      </c>
      <c r="O168" s="16">
        <v>0</v>
      </c>
      <c r="P168" s="16">
        <v>0</v>
      </c>
      <c r="Q168" s="16">
        <v>0</v>
      </c>
      <c r="R168" s="17">
        <v>4.8000000000000001E-2</v>
      </c>
    </row>
    <row r="169" spans="1:18">
      <c r="A169" s="25"/>
      <c r="B169" s="11" t="s">
        <v>93</v>
      </c>
      <c r="C169" s="70" t="s">
        <v>94</v>
      </c>
      <c r="D169" s="15">
        <v>7.8E-2</v>
      </c>
      <c r="E169" s="15">
        <v>7.8E-2</v>
      </c>
      <c r="F169" s="15">
        <v>1.746</v>
      </c>
      <c r="G169" s="15">
        <v>8.73</v>
      </c>
      <c r="H169" s="15">
        <v>6.0000000000000001E-3</v>
      </c>
      <c r="I169" s="15">
        <v>4.0000000000000001E-3</v>
      </c>
      <c r="J169" s="15">
        <v>32.01</v>
      </c>
      <c r="K169" s="15">
        <v>1E-3</v>
      </c>
      <c r="L169" s="15">
        <v>3.9E-2</v>
      </c>
      <c r="M169" s="15">
        <v>3.1040000000000001</v>
      </c>
      <c r="N169" s="16">
        <v>0</v>
      </c>
      <c r="O169" s="16">
        <v>1.746</v>
      </c>
      <c r="P169" s="16">
        <v>0</v>
      </c>
      <c r="Q169" s="16">
        <v>2.1339999999999999</v>
      </c>
      <c r="R169" s="17">
        <v>0.43</v>
      </c>
    </row>
    <row r="170" spans="1:18">
      <c r="A170" s="27">
        <v>10</v>
      </c>
      <c r="B170" s="28" t="s">
        <v>48</v>
      </c>
      <c r="C170" s="67">
        <v>40</v>
      </c>
      <c r="D170" s="30">
        <f t="shared" ref="D170:R170" si="41">SUM(D171)</f>
        <v>3.16</v>
      </c>
      <c r="E170" s="30">
        <f t="shared" si="41"/>
        <v>0.4</v>
      </c>
      <c r="F170" s="30">
        <f t="shared" si="41"/>
        <v>19.32</v>
      </c>
      <c r="G170" s="30">
        <f t="shared" si="41"/>
        <v>94</v>
      </c>
      <c r="H170" s="30">
        <f t="shared" si="41"/>
        <v>6.4000000000000001E-2</v>
      </c>
      <c r="I170" s="30">
        <f t="shared" si="41"/>
        <v>2.4E-2</v>
      </c>
      <c r="J170" s="30">
        <f t="shared" si="41"/>
        <v>0</v>
      </c>
      <c r="K170" s="31">
        <f t="shared" si="41"/>
        <v>0</v>
      </c>
      <c r="L170" s="31">
        <f t="shared" si="41"/>
        <v>0.52</v>
      </c>
      <c r="M170" s="31">
        <f t="shared" si="41"/>
        <v>9.1999999999999993</v>
      </c>
      <c r="N170" s="31">
        <f t="shared" si="41"/>
        <v>1E-3</v>
      </c>
      <c r="O170" s="31">
        <f t="shared" si="41"/>
        <v>13.2</v>
      </c>
      <c r="P170" s="31">
        <f t="shared" si="41"/>
        <v>2E-3</v>
      </c>
      <c r="Q170" s="31">
        <f t="shared" si="41"/>
        <v>34.799999999999997</v>
      </c>
      <c r="R170" s="32">
        <f t="shared" si="41"/>
        <v>0.8</v>
      </c>
    </row>
    <row r="171" spans="1:18">
      <c r="A171" s="52"/>
      <c r="B171" s="68" t="s">
        <v>48</v>
      </c>
      <c r="C171" s="63" t="s">
        <v>49</v>
      </c>
      <c r="D171" s="43">
        <v>3.16</v>
      </c>
      <c r="E171" s="43">
        <v>0.4</v>
      </c>
      <c r="F171" s="43">
        <v>19.32</v>
      </c>
      <c r="G171" s="43">
        <v>94</v>
      </c>
      <c r="H171" s="43">
        <v>6.4000000000000001E-2</v>
      </c>
      <c r="I171" s="43">
        <v>2.4E-2</v>
      </c>
      <c r="J171" s="43">
        <v>0</v>
      </c>
      <c r="K171" s="37">
        <v>0</v>
      </c>
      <c r="L171" s="37">
        <v>0.52</v>
      </c>
      <c r="M171" s="37">
        <v>9.1999999999999993</v>
      </c>
      <c r="N171" s="38">
        <v>1E-3</v>
      </c>
      <c r="O171" s="38">
        <v>13.2</v>
      </c>
      <c r="P171" s="38">
        <v>2E-3</v>
      </c>
      <c r="Q171" s="38">
        <v>34.799999999999997</v>
      </c>
      <c r="R171" s="39">
        <v>0.8</v>
      </c>
    </row>
    <row r="172" spans="1:18">
      <c r="A172" s="27">
        <v>11</v>
      </c>
      <c r="B172" s="28" t="s">
        <v>95</v>
      </c>
      <c r="C172" s="67">
        <v>30</v>
      </c>
      <c r="D172" s="30">
        <f t="shared" ref="D172:R172" si="42">SUM(D173)</f>
        <v>1.98</v>
      </c>
      <c r="E172" s="30">
        <f t="shared" si="42"/>
        <v>0.36</v>
      </c>
      <c r="F172" s="30">
        <f t="shared" si="42"/>
        <v>10.8</v>
      </c>
      <c r="G172" s="30">
        <f t="shared" si="42"/>
        <v>54.3</v>
      </c>
      <c r="H172" s="30">
        <f t="shared" si="42"/>
        <v>5.3999999999999999E-2</v>
      </c>
      <c r="I172" s="30">
        <f t="shared" si="42"/>
        <v>2.4E-2</v>
      </c>
      <c r="J172" s="30">
        <f t="shared" si="42"/>
        <v>0</v>
      </c>
      <c r="K172" s="31">
        <f t="shared" si="42"/>
        <v>0</v>
      </c>
      <c r="L172" s="31">
        <f t="shared" si="42"/>
        <v>0</v>
      </c>
      <c r="M172" s="31">
        <f t="shared" si="42"/>
        <v>0</v>
      </c>
      <c r="N172" s="31">
        <f t="shared" si="42"/>
        <v>0</v>
      </c>
      <c r="O172" s="31">
        <f t="shared" si="42"/>
        <v>0</v>
      </c>
      <c r="P172" s="31">
        <f t="shared" si="42"/>
        <v>0</v>
      </c>
      <c r="Q172" s="31">
        <f t="shared" si="42"/>
        <v>0</v>
      </c>
      <c r="R172" s="31">
        <f t="shared" si="42"/>
        <v>0</v>
      </c>
    </row>
    <row r="173" spans="1:18" ht="15.75" thickBot="1">
      <c r="A173" s="33"/>
      <c r="B173" s="34" t="s">
        <v>96</v>
      </c>
      <c r="C173" s="71" t="s">
        <v>97</v>
      </c>
      <c r="D173" s="36">
        <v>1.98</v>
      </c>
      <c r="E173" s="36">
        <v>0.36</v>
      </c>
      <c r="F173" s="36">
        <v>10.8</v>
      </c>
      <c r="G173" s="36">
        <v>54.3</v>
      </c>
      <c r="H173" s="36">
        <v>5.3999999999999999E-2</v>
      </c>
      <c r="I173" s="36">
        <v>2.4E-2</v>
      </c>
      <c r="J173" s="36">
        <v>0</v>
      </c>
      <c r="K173" s="15">
        <v>0</v>
      </c>
      <c r="L173" s="15">
        <v>0</v>
      </c>
      <c r="M173" s="15">
        <v>0</v>
      </c>
      <c r="N173" s="15">
        <v>0</v>
      </c>
      <c r="O173" s="15">
        <v>0</v>
      </c>
      <c r="P173" s="15">
        <v>0</v>
      </c>
      <c r="Q173" s="15">
        <v>0</v>
      </c>
      <c r="R173" s="17">
        <v>0</v>
      </c>
    </row>
    <row r="174" spans="1:18" ht="16.5" thickBot="1">
      <c r="A174" s="834" t="s">
        <v>98</v>
      </c>
      <c r="B174" s="835"/>
      <c r="C174" s="836"/>
      <c r="D174" s="72">
        <f t="shared" ref="D174:R174" si="43">SUM(D144,D149,D156,D166,D170,D172,)</f>
        <v>39.467000000000006</v>
      </c>
      <c r="E174" s="72">
        <f t="shared" si="43"/>
        <v>24.31</v>
      </c>
      <c r="F174" s="72">
        <f t="shared" si="43"/>
        <v>84.167999999999992</v>
      </c>
      <c r="G174" s="72">
        <f t="shared" si="43"/>
        <v>784.55400000000009</v>
      </c>
      <c r="H174" s="72">
        <f t="shared" si="43"/>
        <v>0.63900000000000023</v>
      </c>
      <c r="I174" s="72">
        <f t="shared" si="43"/>
        <v>1.532</v>
      </c>
      <c r="J174" s="72">
        <f t="shared" si="43"/>
        <v>76.186000000000007</v>
      </c>
      <c r="K174" s="72">
        <f t="shared" si="43"/>
        <v>1.0149999999999999</v>
      </c>
      <c r="L174" s="72">
        <f t="shared" si="43"/>
        <v>2.4000000000000004</v>
      </c>
      <c r="M174" s="72">
        <f t="shared" si="43"/>
        <v>244.22400000000002</v>
      </c>
      <c r="N174" s="72">
        <f t="shared" si="43"/>
        <v>1.3999999999999999E-2</v>
      </c>
      <c r="O174" s="72">
        <f t="shared" si="43"/>
        <v>166.88900000000001</v>
      </c>
      <c r="P174" s="72">
        <f t="shared" si="43"/>
        <v>1.6E-2</v>
      </c>
      <c r="Q174" s="72">
        <f t="shared" si="43"/>
        <v>498.714</v>
      </c>
      <c r="R174" s="72">
        <f t="shared" si="43"/>
        <v>7.5359999999999996</v>
      </c>
    </row>
    <row r="175" spans="1:18" ht="19.5" thickBot="1">
      <c r="A175" s="840" t="s">
        <v>99</v>
      </c>
      <c r="B175" s="841"/>
      <c r="C175" s="842"/>
      <c r="D175" s="73">
        <f t="shared" ref="D175:R175" si="44">SUM(D142,D174,)</f>
        <v>53.697000000000003</v>
      </c>
      <c r="E175" s="73">
        <f t="shared" si="44"/>
        <v>44.85</v>
      </c>
      <c r="F175" s="73">
        <f t="shared" si="44"/>
        <v>156.24799999999999</v>
      </c>
      <c r="G175" s="73">
        <f t="shared" si="44"/>
        <v>1315.114</v>
      </c>
      <c r="H175" s="73">
        <f t="shared" si="44"/>
        <v>0.92600000000000027</v>
      </c>
      <c r="I175" s="73">
        <f t="shared" si="44"/>
        <v>2.0030000000000001</v>
      </c>
      <c r="J175" s="73">
        <f t="shared" si="44"/>
        <v>83.869</v>
      </c>
      <c r="K175" s="73">
        <f t="shared" si="44"/>
        <v>1.149</v>
      </c>
      <c r="L175" s="73">
        <f t="shared" si="44"/>
        <v>3.5570000000000004</v>
      </c>
      <c r="M175" s="73">
        <f t="shared" si="44"/>
        <v>492.44800000000004</v>
      </c>
      <c r="N175" s="73">
        <f t="shared" si="44"/>
        <v>0.04</v>
      </c>
      <c r="O175" s="73">
        <f t="shared" si="44"/>
        <v>253.01400000000001</v>
      </c>
      <c r="P175" s="73">
        <f t="shared" si="44"/>
        <v>2.4E-2</v>
      </c>
      <c r="Q175" s="73">
        <f t="shared" si="44"/>
        <v>852.154</v>
      </c>
      <c r="R175" s="73">
        <f t="shared" si="44"/>
        <v>11.907</v>
      </c>
    </row>
    <row r="176" spans="1:18" ht="18.75">
      <c r="A176" s="74"/>
      <c r="B176" s="74"/>
      <c r="C176" s="74"/>
      <c r="D176" s="75"/>
      <c r="E176" s="75"/>
      <c r="F176" s="75"/>
      <c r="G176" s="75"/>
      <c r="H176" s="75"/>
      <c r="I176" s="75"/>
      <c r="J176" s="75"/>
      <c r="K176" s="75"/>
      <c r="L176" s="75"/>
      <c r="M176" s="75"/>
      <c r="N176" s="75"/>
      <c r="O176" s="75"/>
      <c r="P176" s="75"/>
      <c r="Q176" s="75"/>
      <c r="R176" s="75"/>
    </row>
    <row r="177" spans="1:18" ht="18.75">
      <c r="A177" s="74"/>
      <c r="B177" s="74"/>
      <c r="C177" s="74"/>
      <c r="D177" s="75"/>
      <c r="E177" s="75"/>
      <c r="F177" s="75"/>
      <c r="G177" s="75"/>
      <c r="H177" s="75"/>
      <c r="I177" s="75"/>
      <c r="J177" s="75"/>
      <c r="K177" s="75"/>
      <c r="L177" s="75"/>
      <c r="M177" s="75"/>
      <c r="N177" s="75"/>
      <c r="O177" s="75"/>
      <c r="P177" s="75"/>
      <c r="Q177" s="75"/>
      <c r="R177" s="75"/>
    </row>
    <row r="178" spans="1:18" ht="18.75">
      <c r="A178" s="74"/>
      <c r="B178" s="74"/>
      <c r="C178" s="74"/>
      <c r="D178" s="76"/>
      <c r="E178" s="75"/>
      <c r="F178" s="75"/>
      <c r="G178" s="75"/>
      <c r="H178" s="75"/>
      <c r="I178" s="75"/>
      <c r="J178" s="75"/>
      <c r="K178" s="75"/>
      <c r="L178" s="75"/>
      <c r="M178" s="75"/>
      <c r="N178" s="75"/>
      <c r="O178" s="75"/>
      <c r="P178" s="75"/>
      <c r="Q178" s="75"/>
      <c r="R178" s="75"/>
    </row>
    <row r="179" spans="1:18" ht="15.75" thickBot="1">
      <c r="A179" s="843" t="s">
        <v>206</v>
      </c>
      <c r="B179" s="843"/>
      <c r="C179" s="843"/>
      <c r="D179" s="843"/>
      <c r="E179" s="843"/>
      <c r="F179" s="843"/>
      <c r="G179" s="843"/>
      <c r="H179" s="843"/>
      <c r="I179" s="843"/>
      <c r="J179" s="843"/>
      <c r="K179" s="843"/>
      <c r="L179" s="843"/>
      <c r="M179" s="843"/>
      <c r="N179" s="843"/>
      <c r="O179" s="843"/>
      <c r="P179" s="843"/>
      <c r="Q179" s="843"/>
      <c r="R179" s="843"/>
    </row>
    <row r="180" spans="1:18">
      <c r="A180" s="844" t="s">
        <v>1</v>
      </c>
      <c r="B180" s="824" t="s">
        <v>2</v>
      </c>
      <c r="C180" s="824" t="s">
        <v>3</v>
      </c>
      <c r="D180" s="827" t="s">
        <v>4</v>
      </c>
      <c r="E180" s="828"/>
      <c r="F180" s="829"/>
      <c r="G180" s="825" t="s">
        <v>5</v>
      </c>
      <c r="H180" s="827" t="s">
        <v>6</v>
      </c>
      <c r="I180" s="828"/>
      <c r="J180" s="828"/>
      <c r="K180" s="828"/>
      <c r="L180" s="829"/>
      <c r="M180" s="825" t="s">
        <v>7</v>
      </c>
      <c r="N180" s="827"/>
      <c r="O180" s="827"/>
      <c r="P180" s="827"/>
      <c r="Q180" s="827"/>
      <c r="R180" s="830"/>
    </row>
    <row r="181" spans="1:18" ht="29.25" thickBot="1">
      <c r="A181" s="855"/>
      <c r="B181" s="856"/>
      <c r="C181" s="856"/>
      <c r="D181" s="1" t="s">
        <v>8</v>
      </c>
      <c r="E181" s="1" t="s">
        <v>9</v>
      </c>
      <c r="F181" s="1" t="s">
        <v>10</v>
      </c>
      <c r="G181" s="826"/>
      <c r="H181" s="1" t="s">
        <v>11</v>
      </c>
      <c r="I181" s="1" t="s">
        <v>12</v>
      </c>
      <c r="J181" s="1" t="s">
        <v>13</v>
      </c>
      <c r="K181" s="1" t="s">
        <v>14</v>
      </c>
      <c r="L181" s="1" t="s">
        <v>15</v>
      </c>
      <c r="M181" s="1" t="s">
        <v>16</v>
      </c>
      <c r="N181" s="2" t="s">
        <v>17</v>
      </c>
      <c r="O181" s="2" t="s">
        <v>18</v>
      </c>
      <c r="P181" s="2" t="s">
        <v>19</v>
      </c>
      <c r="Q181" s="2" t="s">
        <v>20</v>
      </c>
      <c r="R181" s="3" t="s">
        <v>21</v>
      </c>
    </row>
    <row r="182" spans="1:18" ht="15.75" thickBot="1">
      <c r="A182" s="837" t="s">
        <v>22</v>
      </c>
      <c r="B182" s="838"/>
      <c r="C182" s="838"/>
      <c r="D182" s="838"/>
      <c r="E182" s="838"/>
      <c r="F182" s="838"/>
      <c r="G182" s="838"/>
      <c r="H182" s="838"/>
      <c r="I182" s="838"/>
      <c r="J182" s="838"/>
      <c r="K182" s="838"/>
      <c r="L182" s="838"/>
      <c r="M182" s="838"/>
      <c r="N182" s="838"/>
      <c r="O182" s="838"/>
      <c r="P182" s="838"/>
      <c r="Q182" s="838"/>
      <c r="R182" s="839"/>
    </row>
    <row r="183" spans="1:18" ht="28.5">
      <c r="A183" s="77" t="s">
        <v>101</v>
      </c>
      <c r="B183" s="5" t="s">
        <v>102</v>
      </c>
      <c r="C183" s="78" t="s">
        <v>24</v>
      </c>
      <c r="D183" s="8">
        <f t="shared" ref="D183:R183" si="45">SUM(D184:D191)</f>
        <v>29.090000000000003</v>
      </c>
      <c r="E183" s="8">
        <f t="shared" si="45"/>
        <v>19.724999999999994</v>
      </c>
      <c r="F183" s="8">
        <f t="shared" si="45"/>
        <v>32.42</v>
      </c>
      <c r="G183" s="8">
        <f t="shared" si="45"/>
        <v>421.07999999999993</v>
      </c>
      <c r="H183" s="8">
        <f t="shared" si="45"/>
        <v>0.124</v>
      </c>
      <c r="I183" s="8">
        <f t="shared" si="45"/>
        <v>0.59700000000000009</v>
      </c>
      <c r="J183" s="8">
        <f t="shared" si="45"/>
        <v>1.8879999999999999</v>
      </c>
      <c r="K183" s="8">
        <f t="shared" si="45"/>
        <v>0.13500000000000001</v>
      </c>
      <c r="L183" s="8">
        <f t="shared" si="45"/>
        <v>0.6160000000000001</v>
      </c>
      <c r="M183" s="8">
        <f t="shared" si="45"/>
        <v>368.89400000000006</v>
      </c>
      <c r="N183" s="8">
        <f t="shared" si="45"/>
        <v>2.0000000000000004E-2</v>
      </c>
      <c r="O183" s="8">
        <f t="shared" si="45"/>
        <v>47.800000000000011</v>
      </c>
      <c r="P183" s="8">
        <f t="shared" si="45"/>
        <v>5.4000000000000006E-2</v>
      </c>
      <c r="Q183" s="8">
        <f t="shared" si="45"/>
        <v>406.64</v>
      </c>
      <c r="R183" s="8">
        <f t="shared" si="45"/>
        <v>4.6829999999999998</v>
      </c>
    </row>
    <row r="184" spans="1:18">
      <c r="A184" s="79"/>
      <c r="B184" s="11" t="s">
        <v>103</v>
      </c>
      <c r="C184" s="53" t="s">
        <v>26</v>
      </c>
      <c r="D184" s="15">
        <v>0.17</v>
      </c>
      <c r="E184" s="15">
        <v>0.04</v>
      </c>
      <c r="F184" s="15">
        <v>3.96</v>
      </c>
      <c r="G184" s="15">
        <v>15.85</v>
      </c>
      <c r="H184" s="15">
        <v>6.0000000000000001E-3</v>
      </c>
      <c r="I184" s="15">
        <v>7.0000000000000001E-3</v>
      </c>
      <c r="J184" s="15">
        <v>0.13800000000000001</v>
      </c>
      <c r="K184" s="15">
        <v>0</v>
      </c>
      <c r="L184" s="15">
        <v>0.03</v>
      </c>
      <c r="M184" s="15">
        <v>3</v>
      </c>
      <c r="N184" s="16">
        <v>0</v>
      </c>
      <c r="O184" s="16">
        <v>2.52</v>
      </c>
      <c r="P184" s="16">
        <v>0</v>
      </c>
      <c r="Q184" s="16">
        <v>7.74</v>
      </c>
      <c r="R184" s="17">
        <v>0.13800000000000001</v>
      </c>
    </row>
    <row r="185" spans="1:18">
      <c r="A185" s="79"/>
      <c r="B185" s="11" t="s">
        <v>104</v>
      </c>
      <c r="C185" s="53" t="s">
        <v>105</v>
      </c>
      <c r="D185" s="15">
        <v>1.44</v>
      </c>
      <c r="E185" s="15">
        <v>0.14000000000000001</v>
      </c>
      <c r="F185" s="15">
        <v>9.8800000000000008</v>
      </c>
      <c r="G185" s="15">
        <v>46.62</v>
      </c>
      <c r="H185" s="15">
        <v>1.9E-2</v>
      </c>
      <c r="I185" s="15">
        <v>6.0000000000000001E-3</v>
      </c>
      <c r="J185" s="15">
        <v>0</v>
      </c>
      <c r="K185" s="15">
        <v>0</v>
      </c>
      <c r="L185" s="15">
        <v>0.21</v>
      </c>
      <c r="M185" s="15">
        <v>2.8</v>
      </c>
      <c r="N185" s="16">
        <v>0</v>
      </c>
      <c r="O185" s="16">
        <v>2.52</v>
      </c>
      <c r="P185" s="16">
        <v>0</v>
      </c>
      <c r="Q185" s="16">
        <v>11.9</v>
      </c>
      <c r="R185" s="17">
        <v>1.4</v>
      </c>
    </row>
    <row r="186" spans="1:18">
      <c r="A186" s="79"/>
      <c r="B186" s="11" t="s">
        <v>106</v>
      </c>
      <c r="C186" s="53" t="s">
        <v>107</v>
      </c>
      <c r="D186" s="15">
        <v>23.05</v>
      </c>
      <c r="E186" s="15">
        <v>12.42</v>
      </c>
      <c r="F186" s="15">
        <v>2.76</v>
      </c>
      <c r="G186" s="15">
        <v>214.31</v>
      </c>
      <c r="H186" s="15">
        <v>5.5E-2</v>
      </c>
      <c r="I186" s="15">
        <v>0.373</v>
      </c>
      <c r="J186" s="15">
        <v>0.69</v>
      </c>
      <c r="K186" s="15">
        <v>7.5999999999999998E-2</v>
      </c>
      <c r="L186" s="15">
        <v>0.27600000000000002</v>
      </c>
      <c r="M186" s="15">
        <v>226.32</v>
      </c>
      <c r="N186" s="16">
        <v>1.2E-2</v>
      </c>
      <c r="O186" s="16">
        <v>31.74</v>
      </c>
      <c r="P186" s="16">
        <v>4.1000000000000002E-2</v>
      </c>
      <c r="Q186" s="16">
        <v>303.60000000000002</v>
      </c>
      <c r="R186" s="17">
        <v>0.55200000000000005</v>
      </c>
    </row>
    <row r="187" spans="1:18">
      <c r="A187" s="79"/>
      <c r="B187" s="11" t="s">
        <v>25</v>
      </c>
      <c r="C187" s="53" t="s">
        <v>108</v>
      </c>
      <c r="D187" s="15">
        <v>0.05</v>
      </c>
      <c r="E187" s="15">
        <v>2.46</v>
      </c>
      <c r="F187" s="15">
        <v>7.0000000000000007E-2</v>
      </c>
      <c r="G187" s="15">
        <v>22.64</v>
      </c>
      <c r="H187" s="15">
        <v>0</v>
      </c>
      <c r="I187" s="15">
        <v>5.0000000000000001E-3</v>
      </c>
      <c r="J187" s="15">
        <v>0</v>
      </c>
      <c r="K187" s="15">
        <v>1.7999999999999999E-2</v>
      </c>
      <c r="L187" s="15">
        <v>0.04</v>
      </c>
      <c r="M187" s="15">
        <v>1.1040000000000001</v>
      </c>
      <c r="N187" s="16">
        <v>0</v>
      </c>
      <c r="O187" s="16">
        <v>0.02</v>
      </c>
      <c r="P187" s="16">
        <v>0</v>
      </c>
      <c r="Q187" s="16">
        <v>1.2</v>
      </c>
      <c r="R187" s="17">
        <v>8.9999999999999993E-3</v>
      </c>
    </row>
    <row r="188" spans="1:18">
      <c r="A188" s="79"/>
      <c r="B188" s="11" t="s">
        <v>27</v>
      </c>
      <c r="C188" s="53" t="s">
        <v>109</v>
      </c>
      <c r="D188" s="15">
        <v>2.0299999999999998</v>
      </c>
      <c r="E188" s="15">
        <v>2.2400000000000002</v>
      </c>
      <c r="F188" s="15">
        <v>3.29</v>
      </c>
      <c r="G188" s="15">
        <v>42</v>
      </c>
      <c r="H188" s="15">
        <v>2.8000000000000001E-2</v>
      </c>
      <c r="I188" s="15">
        <v>0.105</v>
      </c>
      <c r="J188" s="15">
        <v>0.91</v>
      </c>
      <c r="K188" s="15">
        <v>1.4999999999999999E-2</v>
      </c>
      <c r="L188" s="15">
        <v>0</v>
      </c>
      <c r="M188" s="15">
        <v>84</v>
      </c>
      <c r="N188" s="16">
        <v>6.0000000000000001E-3</v>
      </c>
      <c r="O188" s="16">
        <v>9.8000000000000007</v>
      </c>
      <c r="P188" s="16">
        <v>0.01</v>
      </c>
      <c r="Q188" s="16">
        <v>63</v>
      </c>
      <c r="R188" s="17">
        <v>4.2000000000000003E-2</v>
      </c>
    </row>
    <row r="189" spans="1:18">
      <c r="A189" s="79"/>
      <c r="B189" s="11" t="s">
        <v>33</v>
      </c>
      <c r="C189" s="53" t="s">
        <v>108</v>
      </c>
      <c r="D189" s="15">
        <v>0</v>
      </c>
      <c r="E189" s="15">
        <v>0</v>
      </c>
      <c r="F189" s="15">
        <v>3.99</v>
      </c>
      <c r="G189" s="15">
        <v>15.96</v>
      </c>
      <c r="H189" s="15">
        <v>0</v>
      </c>
      <c r="I189" s="15">
        <v>0</v>
      </c>
      <c r="J189" s="15">
        <v>0</v>
      </c>
      <c r="K189" s="15">
        <v>0</v>
      </c>
      <c r="L189" s="15">
        <v>0</v>
      </c>
      <c r="M189" s="15">
        <v>0.12</v>
      </c>
      <c r="N189" s="16">
        <v>0</v>
      </c>
      <c r="O189" s="16">
        <v>0</v>
      </c>
      <c r="P189" s="16">
        <v>0</v>
      </c>
      <c r="Q189" s="16">
        <v>0</v>
      </c>
      <c r="R189" s="17">
        <v>1.2E-2</v>
      </c>
    </row>
    <row r="190" spans="1:18">
      <c r="A190" s="79"/>
      <c r="B190" s="11" t="s">
        <v>110</v>
      </c>
      <c r="C190" s="53" t="s">
        <v>35</v>
      </c>
      <c r="D190" s="15">
        <v>1.27</v>
      </c>
      <c r="E190" s="15">
        <v>1.1499999999999999</v>
      </c>
      <c r="F190" s="15">
        <v>7.0000000000000007E-2</v>
      </c>
      <c r="G190" s="15">
        <v>15.7</v>
      </c>
      <c r="H190" s="15">
        <v>7.0000000000000001E-3</v>
      </c>
      <c r="I190" s="15">
        <v>4.3999999999999997E-2</v>
      </c>
      <c r="J190" s="15">
        <v>0</v>
      </c>
      <c r="K190" s="15">
        <v>2.5999999999999999E-2</v>
      </c>
      <c r="L190" s="15">
        <v>0.06</v>
      </c>
      <c r="M190" s="15">
        <v>5.5</v>
      </c>
      <c r="N190" s="16">
        <v>2E-3</v>
      </c>
      <c r="O190" s="16">
        <v>1.2</v>
      </c>
      <c r="P190" s="16">
        <v>3.0000000000000001E-3</v>
      </c>
      <c r="Q190" s="16">
        <v>19.2</v>
      </c>
      <c r="R190" s="17">
        <v>2.5</v>
      </c>
    </row>
    <row r="191" spans="1:18">
      <c r="A191" s="80"/>
      <c r="B191" s="11" t="s">
        <v>111</v>
      </c>
      <c r="C191" s="70" t="s">
        <v>112</v>
      </c>
      <c r="D191" s="15">
        <v>1.08</v>
      </c>
      <c r="E191" s="15">
        <v>1.2749999999999999</v>
      </c>
      <c r="F191" s="15">
        <v>8.4</v>
      </c>
      <c r="G191" s="15">
        <v>48</v>
      </c>
      <c r="H191" s="15">
        <v>8.9999999999999993E-3</v>
      </c>
      <c r="I191" s="15">
        <v>5.7000000000000002E-2</v>
      </c>
      <c r="J191" s="15">
        <v>0.15</v>
      </c>
      <c r="K191" s="15">
        <v>0</v>
      </c>
      <c r="L191" s="15">
        <v>0</v>
      </c>
      <c r="M191" s="15">
        <v>46.05</v>
      </c>
      <c r="N191" s="16">
        <v>0</v>
      </c>
      <c r="O191" s="16">
        <v>0</v>
      </c>
      <c r="P191" s="16">
        <v>0</v>
      </c>
      <c r="Q191" s="16">
        <v>0</v>
      </c>
      <c r="R191" s="17">
        <v>0.03</v>
      </c>
    </row>
    <row r="192" spans="1:18">
      <c r="A192" s="23">
        <v>132</v>
      </c>
      <c r="B192" s="5" t="s">
        <v>113</v>
      </c>
      <c r="C192" s="69">
        <v>200</v>
      </c>
      <c r="D192" s="8">
        <f t="shared" ref="D192:R192" si="46">SUM(D193:D195)</f>
        <v>0.03</v>
      </c>
      <c r="E192" s="8">
        <f t="shared" si="46"/>
        <v>0.12</v>
      </c>
      <c r="F192" s="8">
        <f t="shared" si="46"/>
        <v>12.997999999999999</v>
      </c>
      <c r="G192" s="8">
        <f t="shared" si="46"/>
        <v>52.71</v>
      </c>
      <c r="H192" s="8">
        <f t="shared" si="46"/>
        <v>0</v>
      </c>
      <c r="I192" s="8">
        <f t="shared" si="46"/>
        <v>6.0000000000000001E-3</v>
      </c>
      <c r="J192" s="8">
        <f t="shared" si="46"/>
        <v>0.06</v>
      </c>
      <c r="K192" s="81">
        <f t="shared" si="46"/>
        <v>0</v>
      </c>
      <c r="L192" s="81">
        <f t="shared" si="46"/>
        <v>0</v>
      </c>
      <c r="M192" s="81">
        <f t="shared" si="46"/>
        <v>3.3600000000000003</v>
      </c>
      <c r="N192" s="81">
        <f t="shared" si="46"/>
        <v>0</v>
      </c>
      <c r="O192" s="81">
        <f t="shared" si="46"/>
        <v>2.64</v>
      </c>
      <c r="P192" s="81">
        <f t="shared" si="46"/>
        <v>0</v>
      </c>
      <c r="Q192" s="81">
        <f t="shared" si="46"/>
        <v>4.9400000000000004</v>
      </c>
      <c r="R192" s="82">
        <f t="shared" si="46"/>
        <v>0.53100000000000003</v>
      </c>
    </row>
    <row r="193" spans="1:18">
      <c r="A193" s="25"/>
      <c r="B193" s="11" t="s">
        <v>114</v>
      </c>
      <c r="C193" s="70" t="s">
        <v>115</v>
      </c>
      <c r="D193" s="15">
        <v>0.03</v>
      </c>
      <c r="E193" s="15">
        <v>0.12</v>
      </c>
      <c r="F193" s="15">
        <v>2.4E-2</v>
      </c>
      <c r="G193" s="15">
        <v>0.84</v>
      </c>
      <c r="H193" s="15">
        <v>0</v>
      </c>
      <c r="I193" s="15">
        <v>6.0000000000000001E-3</v>
      </c>
      <c r="J193" s="15">
        <v>0.06</v>
      </c>
      <c r="K193" s="13">
        <v>0</v>
      </c>
      <c r="L193" s="13">
        <v>0</v>
      </c>
      <c r="M193" s="13">
        <v>2.97</v>
      </c>
      <c r="N193" s="83">
        <v>0</v>
      </c>
      <c r="O193" s="83">
        <v>2.64</v>
      </c>
      <c r="P193" s="83">
        <v>0</v>
      </c>
      <c r="Q193" s="83">
        <v>4.9400000000000004</v>
      </c>
      <c r="R193" s="84">
        <v>0.49199999999999999</v>
      </c>
    </row>
    <row r="194" spans="1:18">
      <c r="A194" s="25"/>
      <c r="B194" s="11" t="s">
        <v>29</v>
      </c>
      <c r="C194" s="70" t="s">
        <v>116</v>
      </c>
      <c r="D194" s="43">
        <v>0</v>
      </c>
      <c r="E194" s="43">
        <v>0</v>
      </c>
      <c r="F194" s="43">
        <v>0</v>
      </c>
      <c r="G194" s="43">
        <v>0</v>
      </c>
      <c r="H194" s="43">
        <v>0</v>
      </c>
      <c r="I194" s="43">
        <v>0</v>
      </c>
      <c r="J194" s="43">
        <v>0</v>
      </c>
      <c r="K194" s="85">
        <v>0</v>
      </c>
      <c r="L194" s="85">
        <v>0</v>
      </c>
      <c r="M194" s="85">
        <v>0</v>
      </c>
      <c r="N194" s="85">
        <v>0</v>
      </c>
      <c r="O194" s="85">
        <v>0</v>
      </c>
      <c r="P194" s="85">
        <v>0</v>
      </c>
      <c r="Q194" s="85">
        <v>0</v>
      </c>
      <c r="R194" s="86">
        <v>0</v>
      </c>
    </row>
    <row r="195" spans="1:18">
      <c r="A195" s="25"/>
      <c r="B195" s="11" t="s">
        <v>33</v>
      </c>
      <c r="C195" s="70" t="s">
        <v>117</v>
      </c>
      <c r="D195" s="15">
        <v>0</v>
      </c>
      <c r="E195" s="15">
        <v>0</v>
      </c>
      <c r="F195" s="15">
        <v>12.974</v>
      </c>
      <c r="G195" s="15">
        <v>51.87</v>
      </c>
      <c r="H195" s="43">
        <v>0</v>
      </c>
      <c r="I195" s="43">
        <v>0</v>
      </c>
      <c r="J195" s="15">
        <v>0</v>
      </c>
      <c r="K195" s="13">
        <v>0</v>
      </c>
      <c r="L195" s="13">
        <v>0</v>
      </c>
      <c r="M195" s="13">
        <v>0.39</v>
      </c>
      <c r="N195" s="83">
        <v>0</v>
      </c>
      <c r="O195" s="83">
        <v>0</v>
      </c>
      <c r="P195" s="83">
        <v>0</v>
      </c>
      <c r="Q195" s="83">
        <v>0</v>
      </c>
      <c r="R195" s="84">
        <v>3.9E-2</v>
      </c>
    </row>
    <row r="196" spans="1:18">
      <c r="A196" s="10">
        <v>10</v>
      </c>
      <c r="B196" s="28" t="s">
        <v>48</v>
      </c>
      <c r="C196" s="87">
        <v>40</v>
      </c>
      <c r="D196" s="31">
        <f t="shared" ref="D196:R196" si="47">SUM(D197)</f>
        <v>3.16</v>
      </c>
      <c r="E196" s="31">
        <f t="shared" si="47"/>
        <v>0.4</v>
      </c>
      <c r="F196" s="31">
        <f t="shared" si="47"/>
        <v>19.239999999999998</v>
      </c>
      <c r="G196" s="31">
        <f t="shared" si="47"/>
        <v>94</v>
      </c>
      <c r="H196" s="31">
        <f t="shared" si="47"/>
        <v>6.4000000000000001E-2</v>
      </c>
      <c r="I196" s="31">
        <f t="shared" si="47"/>
        <v>2.4E-2</v>
      </c>
      <c r="J196" s="31">
        <f t="shared" si="47"/>
        <v>0</v>
      </c>
      <c r="K196" s="31">
        <f t="shared" si="47"/>
        <v>0</v>
      </c>
      <c r="L196" s="31">
        <f t="shared" si="47"/>
        <v>0.52</v>
      </c>
      <c r="M196" s="31">
        <f t="shared" si="47"/>
        <v>9.1999999999999993</v>
      </c>
      <c r="N196" s="31">
        <f t="shared" si="47"/>
        <v>1E-3</v>
      </c>
      <c r="O196" s="31">
        <f t="shared" si="47"/>
        <v>13.2</v>
      </c>
      <c r="P196" s="31">
        <f t="shared" si="47"/>
        <v>2E-3</v>
      </c>
      <c r="Q196" s="31">
        <f t="shared" si="47"/>
        <v>34.799999999999997</v>
      </c>
      <c r="R196" s="32">
        <f t="shared" si="47"/>
        <v>0.8</v>
      </c>
    </row>
    <row r="197" spans="1:18">
      <c r="A197" s="10"/>
      <c r="B197" s="68" t="s">
        <v>48</v>
      </c>
      <c r="C197" s="88" t="s">
        <v>49</v>
      </c>
      <c r="D197" s="14">
        <v>3.16</v>
      </c>
      <c r="E197" s="14">
        <v>0.4</v>
      </c>
      <c r="F197" s="14">
        <v>19.239999999999998</v>
      </c>
      <c r="G197" s="14">
        <v>94</v>
      </c>
      <c r="H197" s="14">
        <v>6.4000000000000001E-2</v>
      </c>
      <c r="I197" s="14">
        <v>2.4E-2</v>
      </c>
      <c r="J197" s="14">
        <v>0</v>
      </c>
      <c r="K197" s="37">
        <v>0</v>
      </c>
      <c r="L197" s="37">
        <v>0.52</v>
      </c>
      <c r="M197" s="37">
        <v>9.1999999999999993</v>
      </c>
      <c r="N197" s="38">
        <v>1E-3</v>
      </c>
      <c r="O197" s="38">
        <v>13.2</v>
      </c>
      <c r="P197" s="38">
        <v>2E-3</v>
      </c>
      <c r="Q197" s="38">
        <v>34.799999999999997</v>
      </c>
      <c r="R197" s="39">
        <v>0.8</v>
      </c>
    </row>
    <row r="198" spans="1:18">
      <c r="A198" s="27">
        <v>140</v>
      </c>
      <c r="B198" s="5" t="s">
        <v>50</v>
      </c>
      <c r="C198" s="78" t="s">
        <v>51</v>
      </c>
      <c r="D198" s="8">
        <f t="shared" ref="D198:R198" si="48">SUM(D199)</f>
        <v>1.5</v>
      </c>
      <c r="E198" s="8">
        <f t="shared" si="48"/>
        <v>0.1</v>
      </c>
      <c r="F198" s="8">
        <f t="shared" si="48"/>
        <v>21</v>
      </c>
      <c r="G198" s="8">
        <f t="shared" si="48"/>
        <v>89</v>
      </c>
      <c r="H198" s="30">
        <f t="shared" si="48"/>
        <v>0.04</v>
      </c>
      <c r="I198" s="30">
        <f t="shared" si="48"/>
        <v>0.05</v>
      </c>
      <c r="J198" s="8">
        <f t="shared" si="48"/>
        <v>10</v>
      </c>
      <c r="K198" s="8">
        <f t="shared" si="48"/>
        <v>0.02</v>
      </c>
      <c r="L198" s="8">
        <f t="shared" si="48"/>
        <v>0.4</v>
      </c>
      <c r="M198" s="8">
        <f t="shared" si="48"/>
        <v>8</v>
      </c>
      <c r="N198" s="8">
        <f t="shared" si="48"/>
        <v>0</v>
      </c>
      <c r="O198" s="8">
        <f t="shared" si="48"/>
        <v>42</v>
      </c>
      <c r="P198" s="8">
        <f t="shared" si="48"/>
        <v>1E-3</v>
      </c>
      <c r="Q198" s="8">
        <f t="shared" si="48"/>
        <v>28</v>
      </c>
      <c r="R198" s="8">
        <f t="shared" si="48"/>
        <v>0.6</v>
      </c>
    </row>
    <row r="199" spans="1:18" ht="15.75" thickBot="1">
      <c r="A199" s="27"/>
      <c r="B199" s="11" t="s">
        <v>118</v>
      </c>
      <c r="C199" s="53" t="s">
        <v>119</v>
      </c>
      <c r="D199" s="15">
        <v>1.5</v>
      </c>
      <c r="E199" s="15">
        <v>0.1</v>
      </c>
      <c r="F199" s="15">
        <v>21</v>
      </c>
      <c r="G199" s="15">
        <v>89</v>
      </c>
      <c r="H199" s="43">
        <v>0.04</v>
      </c>
      <c r="I199" s="43">
        <v>0.05</v>
      </c>
      <c r="J199" s="15">
        <v>10</v>
      </c>
      <c r="K199" s="15">
        <v>0.02</v>
      </c>
      <c r="L199" s="15">
        <v>0.4</v>
      </c>
      <c r="M199" s="43">
        <v>8</v>
      </c>
      <c r="N199" s="44">
        <v>0</v>
      </c>
      <c r="O199" s="44">
        <v>42</v>
      </c>
      <c r="P199" s="44">
        <v>1E-3</v>
      </c>
      <c r="Q199" s="44">
        <v>28</v>
      </c>
      <c r="R199" s="45">
        <v>0.6</v>
      </c>
    </row>
    <row r="200" spans="1:18" ht="16.5" thickBot="1">
      <c r="A200" s="834" t="s">
        <v>98</v>
      </c>
      <c r="B200" s="835"/>
      <c r="C200" s="836"/>
      <c r="D200" s="46">
        <f t="shared" ref="D200:R200" si="49">SUM(D183,D192,D196,D198,)</f>
        <v>33.78</v>
      </c>
      <c r="E200" s="46">
        <f t="shared" si="49"/>
        <v>20.344999999999995</v>
      </c>
      <c r="F200" s="46">
        <f t="shared" si="49"/>
        <v>85.658000000000001</v>
      </c>
      <c r="G200" s="46">
        <f t="shared" si="49"/>
        <v>656.79</v>
      </c>
      <c r="H200" s="46">
        <f t="shared" si="49"/>
        <v>0.22800000000000001</v>
      </c>
      <c r="I200" s="46">
        <f t="shared" si="49"/>
        <v>0.67700000000000016</v>
      </c>
      <c r="J200" s="46">
        <f t="shared" si="49"/>
        <v>11.948</v>
      </c>
      <c r="K200" s="46">
        <f t="shared" si="49"/>
        <v>0.155</v>
      </c>
      <c r="L200" s="46">
        <f t="shared" si="49"/>
        <v>1.536</v>
      </c>
      <c r="M200" s="46">
        <f t="shared" si="49"/>
        <v>389.45400000000006</v>
      </c>
      <c r="N200" s="46">
        <f t="shared" si="49"/>
        <v>2.1000000000000005E-2</v>
      </c>
      <c r="O200" s="46">
        <f t="shared" si="49"/>
        <v>105.64000000000001</v>
      </c>
      <c r="P200" s="46">
        <f t="shared" si="49"/>
        <v>5.7000000000000009E-2</v>
      </c>
      <c r="Q200" s="46">
        <f t="shared" si="49"/>
        <v>474.38</v>
      </c>
      <c r="R200" s="46">
        <f t="shared" si="49"/>
        <v>6.613999999999999</v>
      </c>
    </row>
    <row r="201" spans="1:18" ht="15.75" thickBot="1">
      <c r="A201" s="837" t="s">
        <v>55</v>
      </c>
      <c r="B201" s="838"/>
      <c r="C201" s="838"/>
      <c r="D201" s="838"/>
      <c r="E201" s="838"/>
      <c r="F201" s="838"/>
      <c r="G201" s="838"/>
      <c r="H201" s="838"/>
      <c r="I201" s="838"/>
      <c r="J201" s="838"/>
      <c r="K201" s="838"/>
      <c r="L201" s="838"/>
      <c r="M201" s="838"/>
      <c r="N201" s="838"/>
      <c r="O201" s="838"/>
      <c r="P201" s="838"/>
      <c r="Q201" s="838"/>
      <c r="R201" s="839"/>
    </row>
    <row r="202" spans="1:18" ht="28.5">
      <c r="A202" s="47">
        <v>3</v>
      </c>
      <c r="B202" s="89" t="s">
        <v>120</v>
      </c>
      <c r="C202" s="90">
        <v>100</v>
      </c>
      <c r="D202" s="91">
        <f t="shared" ref="D202:R202" si="50">SUM(D203:D207)</f>
        <v>1.292</v>
      </c>
      <c r="E202" s="91">
        <f t="shared" si="50"/>
        <v>10.147</v>
      </c>
      <c r="F202" s="91">
        <f t="shared" si="50"/>
        <v>5.92</v>
      </c>
      <c r="G202" s="91">
        <f t="shared" si="50"/>
        <v>121.66000000000001</v>
      </c>
      <c r="H202" s="91">
        <f t="shared" si="50"/>
        <v>3.5000000000000003E-2</v>
      </c>
      <c r="I202" s="91">
        <f t="shared" si="50"/>
        <v>4.1000000000000002E-2</v>
      </c>
      <c r="J202" s="91">
        <f t="shared" si="50"/>
        <v>59.83</v>
      </c>
      <c r="K202" s="91">
        <f t="shared" si="50"/>
        <v>0.40300000000000002</v>
      </c>
      <c r="L202" s="91">
        <f t="shared" si="50"/>
        <v>1.0980000000000001</v>
      </c>
      <c r="M202" s="91">
        <f t="shared" si="50"/>
        <v>40.76</v>
      </c>
      <c r="N202" s="91">
        <f t="shared" si="50"/>
        <v>3.0000000000000001E-3</v>
      </c>
      <c r="O202" s="91">
        <f t="shared" si="50"/>
        <v>18.52</v>
      </c>
      <c r="P202" s="91">
        <f t="shared" si="50"/>
        <v>0</v>
      </c>
      <c r="Q202" s="91">
        <f t="shared" si="50"/>
        <v>30.87</v>
      </c>
      <c r="R202" s="91">
        <f t="shared" si="50"/>
        <v>0.79600000000000004</v>
      </c>
    </row>
    <row r="203" spans="1:18">
      <c r="A203" s="52"/>
      <c r="B203" s="63" t="s">
        <v>121</v>
      </c>
      <c r="C203" s="63" t="s">
        <v>122</v>
      </c>
      <c r="D203" s="43">
        <v>1.026</v>
      </c>
      <c r="E203" s="43">
        <v>5.7000000000000002E-2</v>
      </c>
      <c r="F203" s="43">
        <v>2.68</v>
      </c>
      <c r="G203" s="43">
        <v>15.96</v>
      </c>
      <c r="H203" s="43">
        <v>1.7000000000000001E-2</v>
      </c>
      <c r="I203" s="43">
        <v>2.3E-2</v>
      </c>
      <c r="J203" s="43">
        <v>25.65</v>
      </c>
      <c r="K203" s="43">
        <v>2E-3</v>
      </c>
      <c r="L203" s="43">
        <v>5.7000000000000002E-2</v>
      </c>
      <c r="M203" s="43">
        <v>27.36</v>
      </c>
      <c r="N203" s="44">
        <v>2E-3</v>
      </c>
      <c r="O203" s="44">
        <v>9.1199999999999992</v>
      </c>
      <c r="P203" s="44">
        <v>0</v>
      </c>
      <c r="Q203" s="44">
        <v>17.670000000000002</v>
      </c>
      <c r="R203" s="45">
        <v>0.34200000000000003</v>
      </c>
    </row>
    <row r="204" spans="1:18">
      <c r="A204" s="52"/>
      <c r="B204" s="63" t="s">
        <v>123</v>
      </c>
      <c r="C204" s="63" t="s">
        <v>124</v>
      </c>
      <c r="D204" s="43">
        <v>0.08</v>
      </c>
      <c r="E204" s="43">
        <v>0.08</v>
      </c>
      <c r="F204" s="43">
        <v>1.8</v>
      </c>
      <c r="G204" s="43">
        <v>9</v>
      </c>
      <c r="H204" s="43">
        <v>6.0000000000000001E-3</v>
      </c>
      <c r="I204" s="43">
        <v>4.0000000000000001E-3</v>
      </c>
      <c r="J204" s="43">
        <v>33</v>
      </c>
      <c r="K204" s="43">
        <v>1E-3</v>
      </c>
      <c r="L204" s="43">
        <v>0.04</v>
      </c>
      <c r="M204" s="43">
        <v>3.2</v>
      </c>
      <c r="N204" s="44">
        <v>0</v>
      </c>
      <c r="O204" s="44">
        <v>1.8</v>
      </c>
      <c r="P204" s="44">
        <v>0</v>
      </c>
      <c r="Q204" s="44">
        <v>2.2000000000000002</v>
      </c>
      <c r="R204" s="45">
        <v>0.44</v>
      </c>
    </row>
    <row r="205" spans="1:18">
      <c r="A205" s="52"/>
      <c r="B205" s="63" t="s">
        <v>71</v>
      </c>
      <c r="C205" s="63" t="s">
        <v>125</v>
      </c>
      <c r="D205" s="43">
        <v>0.186</v>
      </c>
      <c r="E205" s="43">
        <v>0.02</v>
      </c>
      <c r="F205" s="43">
        <v>1.44</v>
      </c>
      <c r="G205" s="43">
        <v>6.8</v>
      </c>
      <c r="H205" s="43">
        <v>1.2E-2</v>
      </c>
      <c r="I205" s="43">
        <v>1.4E-2</v>
      </c>
      <c r="J205" s="43">
        <v>1.18</v>
      </c>
      <c r="K205" s="43">
        <v>0.4</v>
      </c>
      <c r="L205" s="43">
        <v>0.08</v>
      </c>
      <c r="M205" s="43">
        <v>10.199999999999999</v>
      </c>
      <c r="N205" s="44">
        <v>1E-3</v>
      </c>
      <c r="O205" s="44">
        <v>7.6</v>
      </c>
      <c r="P205" s="44">
        <v>0</v>
      </c>
      <c r="Q205" s="44">
        <v>11</v>
      </c>
      <c r="R205" s="45">
        <v>1.4E-2</v>
      </c>
    </row>
    <row r="206" spans="1:18">
      <c r="A206" s="52"/>
      <c r="B206" s="63" t="s">
        <v>85</v>
      </c>
      <c r="C206" s="63" t="s">
        <v>35</v>
      </c>
      <c r="D206" s="43">
        <v>0</v>
      </c>
      <c r="E206" s="43">
        <v>9.99</v>
      </c>
      <c r="F206" s="43">
        <v>0</v>
      </c>
      <c r="G206" s="43">
        <v>89.9</v>
      </c>
      <c r="H206" s="43">
        <v>0</v>
      </c>
      <c r="I206" s="43">
        <v>0</v>
      </c>
      <c r="J206" s="43">
        <v>0</v>
      </c>
      <c r="K206" s="43">
        <v>0</v>
      </c>
      <c r="L206" s="43">
        <v>0.92100000000000004</v>
      </c>
      <c r="M206" s="43">
        <v>0</v>
      </c>
      <c r="N206" s="43">
        <v>0</v>
      </c>
      <c r="O206" s="43">
        <v>0</v>
      </c>
      <c r="P206" s="43">
        <v>0</v>
      </c>
      <c r="Q206" s="43">
        <v>0</v>
      </c>
      <c r="R206" s="45">
        <v>0</v>
      </c>
    </row>
    <row r="207" spans="1:18">
      <c r="A207" s="52"/>
      <c r="B207" s="63" t="s">
        <v>31</v>
      </c>
      <c r="C207" s="63" t="s">
        <v>126</v>
      </c>
      <c r="D207" s="43">
        <v>0</v>
      </c>
      <c r="E207" s="43">
        <v>0</v>
      </c>
      <c r="F207" s="43">
        <v>0</v>
      </c>
      <c r="G207" s="43">
        <v>0</v>
      </c>
      <c r="H207" s="43">
        <v>0</v>
      </c>
      <c r="I207" s="43">
        <v>0</v>
      </c>
      <c r="J207" s="43">
        <v>0</v>
      </c>
      <c r="K207" s="43">
        <v>0</v>
      </c>
      <c r="L207" s="43">
        <v>0</v>
      </c>
      <c r="M207" s="43">
        <v>0</v>
      </c>
      <c r="N207" s="43">
        <v>0</v>
      </c>
      <c r="O207" s="43">
        <v>0</v>
      </c>
      <c r="P207" s="43">
        <v>0</v>
      </c>
      <c r="Q207" s="43">
        <v>0</v>
      </c>
      <c r="R207" s="45">
        <v>0</v>
      </c>
    </row>
    <row r="208" spans="1:18" ht="28.5">
      <c r="A208" s="204">
        <v>28</v>
      </c>
      <c r="B208" s="5" t="s">
        <v>127</v>
      </c>
      <c r="C208" s="346" t="s">
        <v>486</v>
      </c>
      <c r="D208" s="346">
        <f t="shared" ref="D208:R208" si="51">SUM(D209:D217)</f>
        <v>11.099</v>
      </c>
      <c r="E208" s="346">
        <f t="shared" si="51"/>
        <v>1.468</v>
      </c>
      <c r="F208" s="346">
        <f t="shared" si="51"/>
        <v>22.016000000000002</v>
      </c>
      <c r="G208" s="346">
        <f t="shared" si="51"/>
        <v>498.88</v>
      </c>
      <c r="H208" s="346">
        <f t="shared" si="51"/>
        <v>0.16300000000000001</v>
      </c>
      <c r="I208" s="346">
        <f t="shared" si="51"/>
        <v>0.49000000000000005</v>
      </c>
      <c r="J208" s="346">
        <f t="shared" si="51"/>
        <v>26.42</v>
      </c>
      <c r="K208" s="346">
        <f t="shared" si="51"/>
        <v>0.248</v>
      </c>
      <c r="L208" s="346">
        <f t="shared" si="51"/>
        <v>0.216</v>
      </c>
      <c r="M208" s="346">
        <f t="shared" si="51"/>
        <v>67.759999999999991</v>
      </c>
      <c r="N208" s="346">
        <f t="shared" si="51"/>
        <v>6.0000000000000001E-3</v>
      </c>
      <c r="O208" s="346">
        <f t="shared" si="51"/>
        <v>45.870000000000005</v>
      </c>
      <c r="P208" s="346">
        <f t="shared" si="51"/>
        <v>3.0000000000000001E-3</v>
      </c>
      <c r="Q208" s="346">
        <f t="shared" si="51"/>
        <v>149.09</v>
      </c>
      <c r="R208" s="347">
        <f t="shared" si="51"/>
        <v>1.655</v>
      </c>
    </row>
    <row r="209" spans="1:18">
      <c r="A209" s="217"/>
      <c r="B209" s="61" t="s">
        <v>121</v>
      </c>
      <c r="C209" s="61" t="s">
        <v>215</v>
      </c>
      <c r="D209" s="61">
        <v>0.72399999999999998</v>
      </c>
      <c r="E209" s="592">
        <v>0.04</v>
      </c>
      <c r="F209" s="61">
        <v>1.88</v>
      </c>
      <c r="G209" s="61">
        <v>11.2</v>
      </c>
      <c r="H209" s="61">
        <v>1.2E-2</v>
      </c>
      <c r="I209" s="61">
        <v>1.6E-2</v>
      </c>
      <c r="J209" s="61">
        <v>18</v>
      </c>
      <c r="K209" s="61">
        <v>1E-3</v>
      </c>
      <c r="L209" s="61">
        <v>0.04</v>
      </c>
      <c r="M209" s="61">
        <v>19.2</v>
      </c>
      <c r="N209" s="220">
        <v>1E-3</v>
      </c>
      <c r="O209" s="220">
        <v>6.4</v>
      </c>
      <c r="P209" s="220">
        <v>0</v>
      </c>
      <c r="Q209" s="220">
        <v>12.4</v>
      </c>
      <c r="R209" s="221">
        <v>0.24</v>
      </c>
    </row>
    <row r="210" spans="1:18">
      <c r="A210" s="593"/>
      <c r="B210" s="64" t="s">
        <v>67</v>
      </c>
      <c r="C210" s="64" t="s">
        <v>492</v>
      </c>
      <c r="D210" s="64">
        <v>0.49</v>
      </c>
      <c r="E210" s="64">
        <v>9.8000000000000004E-2</v>
      </c>
      <c r="F210" s="64">
        <v>3.99</v>
      </c>
      <c r="G210" s="64">
        <v>18.86</v>
      </c>
      <c r="H210" s="64">
        <v>2.9000000000000001E-2</v>
      </c>
      <c r="I210" s="64">
        <v>0.17</v>
      </c>
      <c r="J210" s="64">
        <v>4.9000000000000004</v>
      </c>
      <c r="K210" s="64">
        <v>1E-3</v>
      </c>
      <c r="L210" s="64">
        <v>2.4E-2</v>
      </c>
      <c r="M210" s="64">
        <v>2.4500000000000002</v>
      </c>
      <c r="N210" s="285">
        <v>1E-3</v>
      </c>
      <c r="O210" s="285">
        <v>5.63</v>
      </c>
      <c r="P210" s="285">
        <v>0</v>
      </c>
      <c r="Q210" s="285">
        <v>14.21</v>
      </c>
      <c r="R210" s="286">
        <v>0.22</v>
      </c>
    </row>
    <row r="211" spans="1:18">
      <c r="A211" s="217"/>
      <c r="B211" s="61" t="s">
        <v>140</v>
      </c>
      <c r="C211" s="68" t="s">
        <v>72</v>
      </c>
      <c r="D211" s="207">
        <v>0.112</v>
      </c>
      <c r="E211" s="207">
        <v>0</v>
      </c>
      <c r="F211" s="207">
        <v>0.72799999999999998</v>
      </c>
      <c r="G211" s="207">
        <v>3.2</v>
      </c>
      <c r="H211" s="207">
        <v>4.0000000000000001E-3</v>
      </c>
      <c r="I211" s="207">
        <v>2E-3</v>
      </c>
      <c r="J211" s="207">
        <v>0.8</v>
      </c>
      <c r="K211" s="207">
        <v>0</v>
      </c>
      <c r="L211" s="207">
        <v>1.6E-2</v>
      </c>
      <c r="M211" s="207">
        <v>2.48</v>
      </c>
      <c r="N211" s="208">
        <v>0</v>
      </c>
      <c r="O211" s="208">
        <v>1.1200000000000001</v>
      </c>
      <c r="P211" s="208">
        <v>0</v>
      </c>
      <c r="Q211" s="208">
        <v>4.6399999999999997</v>
      </c>
      <c r="R211" s="209">
        <v>6.4000000000000001E-2</v>
      </c>
    </row>
    <row r="212" spans="1:18">
      <c r="A212" s="217"/>
      <c r="B212" s="61" t="s">
        <v>59</v>
      </c>
      <c r="C212" s="61" t="s">
        <v>493</v>
      </c>
      <c r="D212" s="61">
        <v>0.45100000000000001</v>
      </c>
      <c r="E212" s="61">
        <v>4.8000000000000001E-2</v>
      </c>
      <c r="F212" s="61">
        <v>1.89</v>
      </c>
      <c r="G212" s="61">
        <v>12.04</v>
      </c>
      <c r="H212" s="61">
        <v>8.9999999999999993E-3</v>
      </c>
      <c r="I212" s="61">
        <v>1.0999999999999999E-2</v>
      </c>
      <c r="J212" s="61">
        <v>1.96</v>
      </c>
      <c r="K212" s="61">
        <v>0</v>
      </c>
      <c r="L212" s="61">
        <v>2.8000000000000001E-2</v>
      </c>
      <c r="M212" s="61">
        <v>4.4800000000000004</v>
      </c>
      <c r="N212" s="220">
        <v>2E-3</v>
      </c>
      <c r="O212" s="220">
        <v>6.16</v>
      </c>
      <c r="P212" s="220">
        <v>0</v>
      </c>
      <c r="Q212" s="220">
        <v>12.04</v>
      </c>
      <c r="R212" s="221">
        <v>0.224</v>
      </c>
    </row>
    <row r="213" spans="1:18">
      <c r="A213" s="217"/>
      <c r="B213" s="61" t="s">
        <v>71</v>
      </c>
      <c r="C213" s="68" t="s">
        <v>379</v>
      </c>
      <c r="D213" s="61">
        <v>0.112</v>
      </c>
      <c r="E213" s="61">
        <v>1.2E-2</v>
      </c>
      <c r="F213" s="61">
        <v>8.64</v>
      </c>
      <c r="G213" s="61">
        <v>4.08</v>
      </c>
      <c r="H213" s="61">
        <v>7.0000000000000001E-3</v>
      </c>
      <c r="I213" s="61">
        <v>8.0000000000000002E-3</v>
      </c>
      <c r="J213" s="61">
        <v>0.71</v>
      </c>
      <c r="K213" s="61">
        <v>0.24</v>
      </c>
      <c r="L213" s="61">
        <v>4.8000000000000001E-2</v>
      </c>
      <c r="M213" s="61">
        <v>6.12</v>
      </c>
      <c r="N213" s="220">
        <v>1E-3</v>
      </c>
      <c r="O213" s="220">
        <v>4.5599999999999996</v>
      </c>
      <c r="P213" s="220">
        <v>0</v>
      </c>
      <c r="Q213" s="220">
        <v>6.6</v>
      </c>
      <c r="R213" s="221">
        <v>8.4000000000000005E-2</v>
      </c>
    </row>
    <row r="214" spans="1:18">
      <c r="A214" s="364"/>
      <c r="B214" s="64" t="s">
        <v>134</v>
      </c>
      <c r="C214" s="11" t="s">
        <v>35</v>
      </c>
      <c r="D214" s="64">
        <v>0.3</v>
      </c>
      <c r="E214" s="64">
        <v>1</v>
      </c>
      <c r="F214" s="64">
        <v>0.28999999999999998</v>
      </c>
      <c r="G214" s="64">
        <v>11.5</v>
      </c>
      <c r="H214" s="64">
        <v>3.0000000000000001E-3</v>
      </c>
      <c r="I214" s="64">
        <v>0.01</v>
      </c>
      <c r="J214" s="64">
        <v>0.05</v>
      </c>
      <c r="K214" s="64">
        <v>6.0000000000000001E-3</v>
      </c>
      <c r="L214" s="64">
        <v>0.03</v>
      </c>
      <c r="M214" s="64">
        <v>9</v>
      </c>
      <c r="N214" s="285">
        <v>1E-3</v>
      </c>
      <c r="O214" s="285">
        <v>1</v>
      </c>
      <c r="P214" s="285">
        <v>0</v>
      </c>
      <c r="Q214" s="285">
        <v>6.2</v>
      </c>
      <c r="R214" s="286">
        <v>0.01</v>
      </c>
    </row>
    <row r="215" spans="1:18">
      <c r="A215" s="10"/>
      <c r="B215" s="68" t="s">
        <v>31</v>
      </c>
      <c r="C215" s="88" t="s">
        <v>32</v>
      </c>
      <c r="D215" s="14">
        <v>0</v>
      </c>
      <c r="E215" s="14">
        <v>0</v>
      </c>
      <c r="F215" s="14">
        <v>0</v>
      </c>
      <c r="G215" s="14">
        <v>0</v>
      </c>
      <c r="H215" s="14">
        <v>0</v>
      </c>
      <c r="I215" s="14">
        <v>0</v>
      </c>
      <c r="J215" s="14">
        <v>0</v>
      </c>
      <c r="K215" s="14">
        <v>0</v>
      </c>
      <c r="L215" s="14">
        <v>0</v>
      </c>
      <c r="M215" s="14">
        <v>0</v>
      </c>
      <c r="N215" s="14">
        <v>0</v>
      </c>
      <c r="O215" s="14">
        <v>0</v>
      </c>
      <c r="P215" s="14">
        <v>0</v>
      </c>
      <c r="Q215" s="14">
        <v>0</v>
      </c>
      <c r="R215" s="86">
        <v>0</v>
      </c>
    </row>
    <row r="216" spans="1:18">
      <c r="A216" s="217"/>
      <c r="B216" s="61" t="s">
        <v>33</v>
      </c>
      <c r="C216" s="68" t="s">
        <v>148</v>
      </c>
      <c r="D216" s="61">
        <v>0</v>
      </c>
      <c r="E216" s="61">
        <v>0</v>
      </c>
      <c r="F216" s="61">
        <v>0.998</v>
      </c>
      <c r="G216" s="61">
        <v>399</v>
      </c>
      <c r="H216" s="61">
        <v>0</v>
      </c>
      <c r="I216" s="61">
        <v>0</v>
      </c>
      <c r="J216" s="61">
        <v>0</v>
      </c>
      <c r="K216" s="61">
        <v>0</v>
      </c>
      <c r="L216" s="61">
        <v>0</v>
      </c>
      <c r="M216" s="61">
        <v>0.03</v>
      </c>
      <c r="N216" s="61">
        <v>0</v>
      </c>
      <c r="O216" s="61">
        <v>0</v>
      </c>
      <c r="P216" s="61">
        <v>0</v>
      </c>
      <c r="Q216" s="61">
        <v>0</v>
      </c>
      <c r="R216" s="221">
        <v>3.0000000000000001E-3</v>
      </c>
    </row>
    <row r="217" spans="1:18">
      <c r="A217" s="364"/>
      <c r="B217" s="64" t="s">
        <v>73</v>
      </c>
      <c r="C217" s="447" t="s">
        <v>491</v>
      </c>
      <c r="D217" s="411">
        <v>8.91</v>
      </c>
      <c r="E217" s="411">
        <v>0.27</v>
      </c>
      <c r="F217" s="411">
        <v>3.6</v>
      </c>
      <c r="G217" s="411">
        <v>39</v>
      </c>
      <c r="H217" s="411">
        <v>9.9000000000000005E-2</v>
      </c>
      <c r="I217" s="411">
        <v>0.27300000000000002</v>
      </c>
      <c r="J217" s="411">
        <v>0</v>
      </c>
      <c r="K217" s="411">
        <v>0</v>
      </c>
      <c r="L217" s="411">
        <v>0.03</v>
      </c>
      <c r="M217" s="411">
        <v>24</v>
      </c>
      <c r="N217" s="594">
        <v>0</v>
      </c>
      <c r="O217" s="594">
        <v>21</v>
      </c>
      <c r="P217" s="594">
        <v>3.0000000000000001E-3</v>
      </c>
      <c r="Q217" s="594">
        <v>93</v>
      </c>
      <c r="R217" s="595">
        <v>0.81</v>
      </c>
    </row>
    <row r="218" spans="1:18" ht="31.5">
      <c r="A218" s="18">
        <v>286</v>
      </c>
      <c r="B218" s="92" t="s">
        <v>137</v>
      </c>
      <c r="C218" s="93">
        <v>100</v>
      </c>
      <c r="D218" s="20">
        <f t="shared" ref="D218:R218" si="52">SUM(D219:D232)</f>
        <v>6.2949999999999982</v>
      </c>
      <c r="E218" s="20">
        <f t="shared" si="52"/>
        <v>10.623999999999999</v>
      </c>
      <c r="F218" s="20">
        <f t="shared" si="52"/>
        <v>9.4289999999999985</v>
      </c>
      <c r="G218" s="20">
        <f t="shared" si="52"/>
        <v>151.30500000000001</v>
      </c>
      <c r="H218" s="20">
        <f t="shared" si="52"/>
        <v>5.6999999999999995E-2</v>
      </c>
      <c r="I218" s="20">
        <f t="shared" si="52"/>
        <v>7.9000000000000015E-2</v>
      </c>
      <c r="J218" s="20">
        <f t="shared" si="52"/>
        <v>2.5</v>
      </c>
      <c r="K218" s="20">
        <f t="shared" si="52"/>
        <v>2.8999999999999998E-2</v>
      </c>
      <c r="L218" s="20">
        <f t="shared" si="52"/>
        <v>0.44300000000000006</v>
      </c>
      <c r="M218" s="20">
        <f t="shared" si="52"/>
        <v>22.1</v>
      </c>
      <c r="N218" s="20">
        <f t="shared" si="52"/>
        <v>3.0000000000000001E-3</v>
      </c>
      <c r="O218" s="20">
        <f t="shared" si="52"/>
        <v>16.023000000000003</v>
      </c>
      <c r="P218" s="20">
        <f t="shared" si="52"/>
        <v>0</v>
      </c>
      <c r="Q218" s="20">
        <f t="shared" si="52"/>
        <v>86.563000000000002</v>
      </c>
      <c r="R218" s="94">
        <f t="shared" si="52"/>
        <v>1.3159999999999998</v>
      </c>
    </row>
    <row r="219" spans="1:18" ht="15.75">
      <c r="A219" s="18"/>
      <c r="B219" s="95" t="s">
        <v>38</v>
      </c>
      <c r="C219" s="95" t="s">
        <v>35</v>
      </c>
      <c r="D219" s="22">
        <v>0</v>
      </c>
      <c r="E219" s="22">
        <v>0</v>
      </c>
      <c r="F219" s="22">
        <v>0</v>
      </c>
      <c r="G219" s="22">
        <v>0</v>
      </c>
      <c r="H219" s="22">
        <v>0</v>
      </c>
      <c r="I219" s="22">
        <v>0</v>
      </c>
      <c r="J219" s="22">
        <v>0</v>
      </c>
      <c r="K219" s="22">
        <v>0</v>
      </c>
      <c r="L219" s="22">
        <v>0</v>
      </c>
      <c r="M219" s="22">
        <v>0</v>
      </c>
      <c r="N219" s="54">
        <v>0</v>
      </c>
      <c r="O219" s="54">
        <v>0</v>
      </c>
      <c r="P219" s="54">
        <v>0</v>
      </c>
      <c r="Q219" s="54">
        <v>0</v>
      </c>
      <c r="R219" s="55">
        <v>0</v>
      </c>
    </row>
    <row r="220" spans="1:18" ht="15.75">
      <c r="A220" s="18"/>
      <c r="B220" s="95" t="s">
        <v>138</v>
      </c>
      <c r="C220" s="95" t="s">
        <v>139</v>
      </c>
      <c r="D220" s="22">
        <v>5.0999999999999996</v>
      </c>
      <c r="E220" s="22">
        <v>5.93</v>
      </c>
      <c r="F220" s="22">
        <v>0</v>
      </c>
      <c r="G220" s="22">
        <v>69.5</v>
      </c>
      <c r="H220" s="22">
        <v>1.9E-2</v>
      </c>
      <c r="I220" s="22">
        <v>4.9000000000000002E-2</v>
      </c>
      <c r="J220" s="22">
        <v>0</v>
      </c>
      <c r="K220" s="22">
        <v>0</v>
      </c>
      <c r="L220" s="22">
        <v>0.127</v>
      </c>
      <c r="M220" s="22">
        <v>2.87</v>
      </c>
      <c r="N220" s="54">
        <v>2E-3</v>
      </c>
      <c r="O220" s="54">
        <v>7.01</v>
      </c>
      <c r="P220" s="54">
        <v>0</v>
      </c>
      <c r="Q220" s="54">
        <v>59.93</v>
      </c>
      <c r="R220" s="55">
        <v>0.86</v>
      </c>
    </row>
    <row r="221" spans="1:18" ht="15.75">
      <c r="A221" s="18"/>
      <c r="B221" s="95" t="s">
        <v>140</v>
      </c>
      <c r="C221" s="95" t="s">
        <v>141</v>
      </c>
      <c r="D221" s="22">
        <v>0</v>
      </c>
      <c r="E221" s="22">
        <v>0.14000000000000001</v>
      </c>
      <c r="F221" s="22">
        <v>0.91</v>
      </c>
      <c r="G221" s="22">
        <v>4</v>
      </c>
      <c r="H221" s="22">
        <v>5.0000000000000001E-3</v>
      </c>
      <c r="I221" s="22">
        <v>3.0000000000000001E-3</v>
      </c>
      <c r="J221" s="22">
        <v>1</v>
      </c>
      <c r="K221" s="22">
        <v>0</v>
      </c>
      <c r="L221" s="22">
        <v>0.02</v>
      </c>
      <c r="M221" s="22">
        <v>3.1</v>
      </c>
      <c r="N221" s="54">
        <v>0</v>
      </c>
      <c r="O221" s="54">
        <v>1.4</v>
      </c>
      <c r="P221" s="54">
        <v>0</v>
      </c>
      <c r="Q221" s="54">
        <v>5.8</v>
      </c>
      <c r="R221" s="55">
        <v>0.08</v>
      </c>
    </row>
    <row r="222" spans="1:18" ht="31.5">
      <c r="A222" s="18"/>
      <c r="B222" s="95" t="s">
        <v>142</v>
      </c>
      <c r="C222" s="95" t="s">
        <v>143</v>
      </c>
      <c r="D222" s="22">
        <v>3.2000000000000001E-2</v>
      </c>
      <c r="E222" s="22">
        <v>0.26500000000000001</v>
      </c>
      <c r="F222" s="22">
        <v>1.6950000000000001</v>
      </c>
      <c r="G222" s="22">
        <v>8.2750000000000004</v>
      </c>
      <c r="H222" s="22">
        <v>6.0000000000000001E-3</v>
      </c>
      <c r="I222" s="22">
        <v>2E-3</v>
      </c>
      <c r="J222" s="22">
        <v>0</v>
      </c>
      <c r="K222" s="22">
        <v>0</v>
      </c>
      <c r="L222" s="22">
        <v>4.4999999999999998E-2</v>
      </c>
      <c r="M222" s="22">
        <v>0.6</v>
      </c>
      <c r="N222" s="54">
        <v>0</v>
      </c>
      <c r="O222" s="54">
        <v>1.1000000000000001</v>
      </c>
      <c r="P222" s="54">
        <v>0</v>
      </c>
      <c r="Q222" s="54">
        <v>2.875</v>
      </c>
      <c r="R222" s="55">
        <v>5.1999999999999998E-2</v>
      </c>
    </row>
    <row r="223" spans="1:18" ht="31.5">
      <c r="A223" s="18"/>
      <c r="B223" s="95" t="s">
        <v>144</v>
      </c>
      <c r="C223" s="95" t="s">
        <v>145</v>
      </c>
      <c r="D223" s="22">
        <v>6.9000000000000006E-2</v>
      </c>
      <c r="E223" s="22">
        <v>0.54300000000000004</v>
      </c>
      <c r="F223" s="22">
        <v>3.32</v>
      </c>
      <c r="G223" s="22">
        <v>16.170000000000002</v>
      </c>
      <c r="H223" s="22">
        <v>1.0999999999999999E-2</v>
      </c>
      <c r="I223" s="22">
        <v>4.0000000000000001E-3</v>
      </c>
      <c r="J223" s="22">
        <v>0</v>
      </c>
      <c r="K223" s="22">
        <v>0</v>
      </c>
      <c r="L223" s="22">
        <v>8.8999999999999996E-2</v>
      </c>
      <c r="M223" s="22">
        <v>1.58</v>
      </c>
      <c r="N223" s="54">
        <v>0</v>
      </c>
      <c r="O223" s="54">
        <v>2.27</v>
      </c>
      <c r="P223" s="54">
        <v>0</v>
      </c>
      <c r="Q223" s="54">
        <v>5.98</v>
      </c>
      <c r="R223" s="55">
        <v>0.13800000000000001</v>
      </c>
    </row>
    <row r="224" spans="1:18" ht="15.75">
      <c r="A224" s="18"/>
      <c r="B224" s="11" t="s">
        <v>25</v>
      </c>
      <c r="C224" s="96" t="s">
        <v>146</v>
      </c>
      <c r="D224" s="14">
        <v>0.02</v>
      </c>
      <c r="E224" s="14">
        <v>1.1599999999999999</v>
      </c>
      <c r="F224" s="14">
        <v>0.03</v>
      </c>
      <c r="G224" s="14">
        <v>10.64</v>
      </c>
      <c r="H224" s="22">
        <v>0</v>
      </c>
      <c r="I224" s="22">
        <v>2E-3</v>
      </c>
      <c r="J224" s="22">
        <v>0</v>
      </c>
      <c r="K224" s="22">
        <v>8.0000000000000002E-3</v>
      </c>
      <c r="L224" s="22">
        <v>1.9E-2</v>
      </c>
      <c r="M224" s="22">
        <v>0.45</v>
      </c>
      <c r="N224" s="54">
        <v>0</v>
      </c>
      <c r="O224" s="54">
        <v>8.9999999999999993E-3</v>
      </c>
      <c r="P224" s="54">
        <v>0</v>
      </c>
      <c r="Q224" s="54">
        <v>0.56399999999999995</v>
      </c>
      <c r="R224" s="55">
        <v>4.0000000000000001E-3</v>
      </c>
    </row>
    <row r="225" spans="1:18" ht="15.75">
      <c r="A225" s="18"/>
      <c r="B225" s="11" t="s">
        <v>25</v>
      </c>
      <c r="C225" s="96" t="s">
        <v>146</v>
      </c>
      <c r="D225" s="14">
        <v>0.02</v>
      </c>
      <c r="E225" s="14">
        <v>1.1599999999999999</v>
      </c>
      <c r="F225" s="14">
        <v>0.03</v>
      </c>
      <c r="G225" s="14">
        <v>10.64</v>
      </c>
      <c r="H225" s="22">
        <v>0</v>
      </c>
      <c r="I225" s="22">
        <v>1E-3</v>
      </c>
      <c r="J225" s="22">
        <v>0</v>
      </c>
      <c r="K225" s="22">
        <v>8.0000000000000002E-3</v>
      </c>
      <c r="L225" s="22">
        <v>1.9E-2</v>
      </c>
      <c r="M225" s="22">
        <v>0.24</v>
      </c>
      <c r="N225" s="54">
        <v>0</v>
      </c>
      <c r="O225" s="54">
        <v>8.9999999999999993E-3</v>
      </c>
      <c r="P225" s="54">
        <v>0</v>
      </c>
      <c r="Q225" s="54">
        <v>0.56399999999999995</v>
      </c>
      <c r="R225" s="55">
        <v>4.0000000000000001E-3</v>
      </c>
    </row>
    <row r="226" spans="1:18" ht="15.75">
      <c r="A226" s="18"/>
      <c r="B226" s="95" t="s">
        <v>140</v>
      </c>
      <c r="C226" s="95" t="s">
        <v>141</v>
      </c>
      <c r="D226" s="22">
        <v>0</v>
      </c>
      <c r="E226" s="22">
        <v>0.14000000000000001</v>
      </c>
      <c r="F226" s="22">
        <v>0.91</v>
      </c>
      <c r="G226" s="22">
        <v>4</v>
      </c>
      <c r="H226" s="22">
        <v>5.0000000000000001E-3</v>
      </c>
      <c r="I226" s="22">
        <v>3.0000000000000001E-3</v>
      </c>
      <c r="J226" s="22">
        <v>1</v>
      </c>
      <c r="K226" s="22">
        <v>0</v>
      </c>
      <c r="L226" s="22">
        <v>0.02</v>
      </c>
      <c r="M226" s="22">
        <v>3.1</v>
      </c>
      <c r="N226" s="54">
        <v>0</v>
      </c>
      <c r="O226" s="54">
        <v>1.4</v>
      </c>
      <c r="P226" s="54">
        <v>0</v>
      </c>
      <c r="Q226" s="54">
        <v>5.8</v>
      </c>
      <c r="R226" s="55">
        <v>0.08</v>
      </c>
    </row>
    <row r="227" spans="1:18" ht="15.75">
      <c r="A227" s="18"/>
      <c r="B227" s="95" t="s">
        <v>147</v>
      </c>
      <c r="C227" s="95" t="s">
        <v>148</v>
      </c>
      <c r="D227" s="22">
        <v>5.0000000000000001E-3</v>
      </c>
      <c r="E227" s="22">
        <v>4.8000000000000001E-2</v>
      </c>
      <c r="F227" s="22">
        <v>0.19</v>
      </c>
      <c r="G227" s="22">
        <v>0.99</v>
      </c>
      <c r="H227" s="22">
        <v>1E-3</v>
      </c>
      <c r="I227" s="22">
        <v>2E-3</v>
      </c>
      <c r="J227" s="22">
        <v>0.45</v>
      </c>
      <c r="K227" s="22">
        <v>3.0000000000000001E-3</v>
      </c>
      <c r="L227" s="22">
        <v>0.01</v>
      </c>
      <c r="M227" s="22">
        <v>0.2</v>
      </c>
      <c r="N227" s="54">
        <v>0</v>
      </c>
      <c r="O227" s="54">
        <v>0.5</v>
      </c>
      <c r="P227" s="54">
        <v>0</v>
      </c>
      <c r="Q227" s="54">
        <v>0.68</v>
      </c>
      <c r="R227" s="55">
        <v>2.3E-2</v>
      </c>
    </row>
    <row r="228" spans="1:18" ht="15.75">
      <c r="A228" s="18"/>
      <c r="B228" s="11" t="s">
        <v>25</v>
      </c>
      <c r="C228" s="96" t="s">
        <v>148</v>
      </c>
      <c r="D228" s="14">
        <v>0.01</v>
      </c>
      <c r="E228" s="14">
        <v>0.62</v>
      </c>
      <c r="F228" s="14">
        <v>0.02</v>
      </c>
      <c r="G228" s="14">
        <v>5.66</v>
      </c>
      <c r="H228" s="22">
        <v>0</v>
      </c>
      <c r="I228" s="22">
        <v>1E-3</v>
      </c>
      <c r="J228" s="22">
        <v>0</v>
      </c>
      <c r="K228" s="22">
        <v>4.0000000000000001E-3</v>
      </c>
      <c r="L228" s="22">
        <v>0.01</v>
      </c>
      <c r="M228" s="22">
        <v>0.24</v>
      </c>
      <c r="N228" s="54">
        <v>0</v>
      </c>
      <c r="O228" s="54">
        <v>5.0000000000000001E-3</v>
      </c>
      <c r="P228" s="54">
        <v>0</v>
      </c>
      <c r="Q228" s="54">
        <v>0.3</v>
      </c>
      <c r="R228" s="55">
        <v>2E-3</v>
      </c>
    </row>
    <row r="229" spans="1:18" ht="15.75">
      <c r="A229" s="18"/>
      <c r="B229" s="95" t="s">
        <v>38</v>
      </c>
      <c r="C229" s="95" t="s">
        <v>35</v>
      </c>
      <c r="D229" s="22">
        <v>0</v>
      </c>
      <c r="E229" s="22">
        <v>0</v>
      </c>
      <c r="F229" s="22">
        <v>0</v>
      </c>
      <c r="G229" s="22">
        <v>0</v>
      </c>
      <c r="H229" s="22">
        <v>0</v>
      </c>
      <c r="I229" s="22">
        <v>0</v>
      </c>
      <c r="J229" s="22">
        <v>0</v>
      </c>
      <c r="K229" s="22">
        <v>0</v>
      </c>
      <c r="L229" s="22">
        <v>0</v>
      </c>
      <c r="M229" s="22">
        <v>0</v>
      </c>
      <c r="N229" s="54">
        <v>0</v>
      </c>
      <c r="O229" s="54">
        <v>0</v>
      </c>
      <c r="P229" s="54">
        <v>0</v>
      </c>
      <c r="Q229" s="54">
        <v>0</v>
      </c>
      <c r="R229" s="55">
        <v>0</v>
      </c>
    </row>
    <row r="230" spans="1:18" ht="31.5">
      <c r="A230" s="18"/>
      <c r="B230" s="95" t="s">
        <v>142</v>
      </c>
      <c r="C230" s="95" t="s">
        <v>149</v>
      </c>
      <c r="D230" s="22">
        <v>3.9E-2</v>
      </c>
      <c r="E230" s="22">
        <v>0.318</v>
      </c>
      <c r="F230" s="22">
        <v>2.0339999999999998</v>
      </c>
      <c r="G230" s="22">
        <v>9.93</v>
      </c>
      <c r="H230" s="22">
        <v>7.0000000000000001E-3</v>
      </c>
      <c r="I230" s="22">
        <v>2E-3</v>
      </c>
      <c r="J230" s="22">
        <v>0</v>
      </c>
      <c r="K230" s="22">
        <v>0</v>
      </c>
      <c r="L230" s="22">
        <v>5.3999999999999999E-2</v>
      </c>
      <c r="M230" s="22">
        <v>0.72</v>
      </c>
      <c r="N230" s="54">
        <v>0</v>
      </c>
      <c r="O230" s="54">
        <v>1.32</v>
      </c>
      <c r="P230" s="54">
        <v>0</v>
      </c>
      <c r="Q230" s="54">
        <v>3.45</v>
      </c>
      <c r="R230" s="55">
        <v>6.3E-2</v>
      </c>
    </row>
    <row r="231" spans="1:18" ht="15.75">
      <c r="A231" s="18"/>
      <c r="B231" s="95" t="s">
        <v>150</v>
      </c>
      <c r="C231" s="97" t="s">
        <v>151</v>
      </c>
      <c r="D231" s="22">
        <v>0</v>
      </c>
      <c r="E231" s="22">
        <v>0</v>
      </c>
      <c r="F231" s="22">
        <v>0</v>
      </c>
      <c r="G231" s="22">
        <v>0</v>
      </c>
      <c r="H231" s="22">
        <v>0</v>
      </c>
      <c r="I231" s="22">
        <v>0</v>
      </c>
      <c r="J231" s="22">
        <v>0</v>
      </c>
      <c r="K231" s="22">
        <v>0</v>
      </c>
      <c r="L231" s="22">
        <v>0</v>
      </c>
      <c r="M231" s="22">
        <v>0</v>
      </c>
      <c r="N231" s="54">
        <v>0</v>
      </c>
      <c r="O231" s="54">
        <v>0</v>
      </c>
      <c r="P231" s="54">
        <v>0</v>
      </c>
      <c r="Q231" s="54">
        <v>0</v>
      </c>
      <c r="R231" s="55">
        <v>0</v>
      </c>
    </row>
    <row r="232" spans="1:18" ht="15.75">
      <c r="A232" s="18"/>
      <c r="B232" s="95" t="s">
        <v>152</v>
      </c>
      <c r="C232" s="95" t="s">
        <v>35</v>
      </c>
      <c r="D232" s="22">
        <v>1</v>
      </c>
      <c r="E232" s="22">
        <v>0.3</v>
      </c>
      <c r="F232" s="22">
        <v>0.28999999999999998</v>
      </c>
      <c r="G232" s="22">
        <v>11.5</v>
      </c>
      <c r="H232" s="22">
        <v>3.0000000000000001E-3</v>
      </c>
      <c r="I232" s="22">
        <v>0.01</v>
      </c>
      <c r="J232" s="22">
        <v>0.05</v>
      </c>
      <c r="K232" s="22">
        <v>6.0000000000000001E-3</v>
      </c>
      <c r="L232" s="22">
        <v>0.03</v>
      </c>
      <c r="M232" s="22">
        <v>9</v>
      </c>
      <c r="N232" s="54">
        <v>1E-3</v>
      </c>
      <c r="O232" s="54">
        <v>1</v>
      </c>
      <c r="P232" s="54">
        <v>0</v>
      </c>
      <c r="Q232" s="54">
        <v>0.62</v>
      </c>
      <c r="R232" s="55">
        <v>0.01</v>
      </c>
    </row>
    <row r="233" spans="1:18" ht="28.5">
      <c r="A233" s="193" t="s">
        <v>510</v>
      </c>
      <c r="B233" s="213" t="s">
        <v>511</v>
      </c>
      <c r="C233" s="232" t="s">
        <v>259</v>
      </c>
      <c r="D233" s="233">
        <f t="shared" ref="D233:R233" si="53">SUM(D234:D237)</f>
        <v>4.4499999999999993</v>
      </c>
      <c r="E233" s="233">
        <f t="shared" si="53"/>
        <v>3.33</v>
      </c>
      <c r="F233" s="233">
        <f t="shared" si="53"/>
        <v>46.46</v>
      </c>
      <c r="G233" s="233">
        <f t="shared" si="53"/>
        <v>233.63</v>
      </c>
      <c r="H233" s="233">
        <f t="shared" si="53"/>
        <v>4.2999999999999997E-2</v>
      </c>
      <c r="I233" s="233">
        <f t="shared" si="53"/>
        <v>3.4999999999999996E-2</v>
      </c>
      <c r="J233" s="233">
        <f t="shared" si="53"/>
        <v>0</v>
      </c>
      <c r="K233" s="365">
        <f t="shared" si="53"/>
        <v>0.02</v>
      </c>
      <c r="L233" s="365">
        <f t="shared" si="53"/>
        <v>0.29299999999999998</v>
      </c>
      <c r="M233" s="365">
        <f t="shared" si="53"/>
        <v>2.67</v>
      </c>
      <c r="N233" s="365">
        <f t="shared" si="53"/>
        <v>1E-3</v>
      </c>
      <c r="O233" s="365">
        <f t="shared" si="53"/>
        <v>31.181999999999999</v>
      </c>
      <c r="P233" s="365">
        <f t="shared" si="53"/>
        <v>8.9999999999999993E-3</v>
      </c>
      <c r="Q233" s="365">
        <f t="shared" si="53"/>
        <v>94.806999999999988</v>
      </c>
      <c r="R233" s="366">
        <f t="shared" si="53"/>
        <v>2.1999999999999999E-2</v>
      </c>
    </row>
    <row r="234" spans="1:18" ht="15.75">
      <c r="A234" s="193"/>
      <c r="B234" s="64" t="s">
        <v>38</v>
      </c>
      <c r="C234" s="342" t="s">
        <v>512</v>
      </c>
      <c r="D234" s="64">
        <v>0</v>
      </c>
      <c r="E234" s="64">
        <v>0</v>
      </c>
      <c r="F234" s="64">
        <v>0</v>
      </c>
      <c r="G234" s="64">
        <v>0</v>
      </c>
      <c r="H234" s="210">
        <v>4.2999999999999997E-2</v>
      </c>
      <c r="I234" s="210">
        <v>2.1999999999999999E-2</v>
      </c>
      <c r="J234" s="64">
        <v>0</v>
      </c>
      <c r="K234" s="411">
        <v>0</v>
      </c>
      <c r="L234" s="411">
        <v>0</v>
      </c>
      <c r="M234" s="367">
        <v>0</v>
      </c>
      <c r="N234" s="368">
        <v>0</v>
      </c>
      <c r="O234" s="368">
        <v>0</v>
      </c>
      <c r="P234" s="368">
        <v>0</v>
      </c>
      <c r="Q234" s="368">
        <v>0</v>
      </c>
      <c r="R234" s="369">
        <v>0</v>
      </c>
    </row>
    <row r="235" spans="1:18" ht="15.75">
      <c r="A235" s="193"/>
      <c r="B235" s="64" t="s">
        <v>233</v>
      </c>
      <c r="C235" s="342" t="s">
        <v>513</v>
      </c>
      <c r="D235" s="64">
        <v>4.3899999999999997</v>
      </c>
      <c r="E235" s="64">
        <v>0.63</v>
      </c>
      <c r="F235" s="64">
        <v>46.39</v>
      </c>
      <c r="G235" s="64">
        <v>208.77</v>
      </c>
      <c r="H235" s="210">
        <v>0</v>
      </c>
      <c r="I235" s="210">
        <v>8.0000000000000002E-3</v>
      </c>
      <c r="J235" s="64">
        <v>0</v>
      </c>
      <c r="K235" s="411">
        <v>0</v>
      </c>
      <c r="L235" s="411">
        <v>0.249</v>
      </c>
      <c r="M235" s="367">
        <v>1.62</v>
      </c>
      <c r="N235" s="368">
        <v>1E-3</v>
      </c>
      <c r="O235" s="368">
        <v>31.16</v>
      </c>
      <c r="P235" s="368">
        <v>8.9999999999999993E-3</v>
      </c>
      <c r="Q235" s="368">
        <v>93.49</v>
      </c>
      <c r="R235" s="369">
        <v>1.2999999999999999E-2</v>
      </c>
    </row>
    <row r="236" spans="1:18" ht="15.75">
      <c r="A236" s="193"/>
      <c r="B236" s="64" t="s">
        <v>150</v>
      </c>
      <c r="C236" s="342" t="s">
        <v>497</v>
      </c>
      <c r="D236" s="64">
        <v>0</v>
      </c>
      <c r="E236" s="64">
        <v>0</v>
      </c>
      <c r="F236" s="64">
        <v>0</v>
      </c>
      <c r="G236" s="64">
        <v>0</v>
      </c>
      <c r="H236" s="210">
        <v>0</v>
      </c>
      <c r="I236" s="210">
        <v>0</v>
      </c>
      <c r="J236" s="64">
        <v>0</v>
      </c>
      <c r="K236" s="411">
        <v>0</v>
      </c>
      <c r="L236" s="411">
        <v>0</v>
      </c>
      <c r="M236" s="367">
        <v>0</v>
      </c>
      <c r="N236" s="368">
        <v>0</v>
      </c>
      <c r="O236" s="368">
        <v>0</v>
      </c>
      <c r="P236" s="368">
        <v>0</v>
      </c>
      <c r="Q236" s="368">
        <v>0</v>
      </c>
      <c r="R236" s="369">
        <v>0</v>
      </c>
    </row>
    <row r="237" spans="1:18" ht="15.75">
      <c r="A237" s="193"/>
      <c r="B237" s="64" t="s">
        <v>25</v>
      </c>
      <c r="C237" s="342" t="s">
        <v>498</v>
      </c>
      <c r="D237" s="64">
        <v>0.06</v>
      </c>
      <c r="E237" s="64">
        <v>2.7</v>
      </c>
      <c r="F237" s="64">
        <v>7.0000000000000007E-2</v>
      </c>
      <c r="G237" s="64">
        <v>24.86</v>
      </c>
      <c r="H237" s="210">
        <v>0</v>
      </c>
      <c r="I237" s="210">
        <v>5.0000000000000001E-3</v>
      </c>
      <c r="J237" s="64">
        <v>0</v>
      </c>
      <c r="K237" s="411">
        <v>0.02</v>
      </c>
      <c r="L237" s="411">
        <v>4.3999999999999997E-2</v>
      </c>
      <c r="M237" s="367">
        <v>1.05</v>
      </c>
      <c r="N237" s="368">
        <v>0</v>
      </c>
      <c r="O237" s="368">
        <v>2.1999999999999999E-2</v>
      </c>
      <c r="P237" s="368">
        <v>0</v>
      </c>
      <c r="Q237" s="368">
        <v>1.3169999999999999</v>
      </c>
      <c r="R237" s="369">
        <v>8.9999999999999993E-3</v>
      </c>
    </row>
    <row r="238" spans="1:18" ht="28.5">
      <c r="A238" s="23">
        <v>130</v>
      </c>
      <c r="B238" s="28" t="s">
        <v>156</v>
      </c>
      <c r="C238" s="67" t="s">
        <v>24</v>
      </c>
      <c r="D238" s="30">
        <f t="shared" ref="D238:R238" si="54">SUM(D239:D239)</f>
        <v>0</v>
      </c>
      <c r="E238" s="30">
        <f t="shared" si="54"/>
        <v>1</v>
      </c>
      <c r="F238" s="30">
        <f t="shared" si="54"/>
        <v>18.2</v>
      </c>
      <c r="G238" s="30">
        <f t="shared" si="54"/>
        <v>76</v>
      </c>
      <c r="H238" s="30">
        <f t="shared" si="54"/>
        <v>0.02</v>
      </c>
      <c r="I238" s="30">
        <f t="shared" si="54"/>
        <v>0.02</v>
      </c>
      <c r="J238" s="30">
        <f t="shared" si="54"/>
        <v>4</v>
      </c>
      <c r="K238" s="30">
        <f t="shared" si="54"/>
        <v>0</v>
      </c>
      <c r="L238" s="30">
        <f t="shared" si="54"/>
        <v>0.2</v>
      </c>
      <c r="M238" s="30">
        <f t="shared" si="54"/>
        <v>14</v>
      </c>
      <c r="N238" s="30">
        <f t="shared" si="54"/>
        <v>2E-3</v>
      </c>
      <c r="O238" s="30">
        <f t="shared" si="54"/>
        <v>8</v>
      </c>
      <c r="P238" s="30">
        <f t="shared" si="54"/>
        <v>0</v>
      </c>
      <c r="Q238" s="30">
        <f t="shared" si="54"/>
        <v>14</v>
      </c>
      <c r="R238" s="59">
        <f t="shared" si="54"/>
        <v>0.6</v>
      </c>
    </row>
    <row r="239" spans="1:18">
      <c r="A239" s="25"/>
      <c r="B239" s="68" t="s">
        <v>157</v>
      </c>
      <c r="C239" s="63" t="s">
        <v>158</v>
      </c>
      <c r="D239" s="43">
        <v>0</v>
      </c>
      <c r="E239" s="43">
        <v>1</v>
      </c>
      <c r="F239" s="43">
        <v>18.2</v>
      </c>
      <c r="G239" s="43">
        <v>76</v>
      </c>
      <c r="H239" s="43">
        <v>0.02</v>
      </c>
      <c r="I239" s="43">
        <v>0.02</v>
      </c>
      <c r="J239" s="43">
        <v>4</v>
      </c>
      <c r="K239" s="43">
        <v>0</v>
      </c>
      <c r="L239" s="43">
        <v>0.2</v>
      </c>
      <c r="M239" s="43">
        <v>14</v>
      </c>
      <c r="N239" s="44">
        <v>2E-3</v>
      </c>
      <c r="O239" s="44">
        <v>8</v>
      </c>
      <c r="P239" s="44">
        <v>0</v>
      </c>
      <c r="Q239" s="44">
        <v>14</v>
      </c>
      <c r="R239" s="45">
        <v>0.6</v>
      </c>
    </row>
    <row r="240" spans="1:18">
      <c r="A240" s="10">
        <v>11</v>
      </c>
      <c r="B240" s="28" t="s">
        <v>95</v>
      </c>
      <c r="C240" s="87">
        <v>30</v>
      </c>
      <c r="D240" s="31">
        <f t="shared" ref="D240:R240" si="55">SUM(D241)</f>
        <v>1.98</v>
      </c>
      <c r="E240" s="31">
        <f t="shared" si="55"/>
        <v>0.36</v>
      </c>
      <c r="F240" s="31">
        <f t="shared" si="55"/>
        <v>10.8</v>
      </c>
      <c r="G240" s="31">
        <f t="shared" si="55"/>
        <v>54.3</v>
      </c>
      <c r="H240" s="31">
        <f t="shared" si="55"/>
        <v>5.3999999999999999E-2</v>
      </c>
      <c r="I240" s="31">
        <f t="shared" si="55"/>
        <v>2.4E-2</v>
      </c>
      <c r="J240" s="31">
        <f t="shared" si="55"/>
        <v>0</v>
      </c>
      <c r="K240" s="31">
        <f t="shared" si="55"/>
        <v>0</v>
      </c>
      <c r="L240" s="31">
        <f t="shared" si="55"/>
        <v>0</v>
      </c>
      <c r="M240" s="31">
        <f t="shared" si="55"/>
        <v>0</v>
      </c>
      <c r="N240" s="31">
        <f t="shared" si="55"/>
        <v>0</v>
      </c>
      <c r="O240" s="31">
        <f t="shared" si="55"/>
        <v>0</v>
      </c>
      <c r="P240" s="31">
        <f t="shared" si="55"/>
        <v>0</v>
      </c>
      <c r="Q240" s="31">
        <f t="shared" si="55"/>
        <v>0</v>
      </c>
      <c r="R240" s="31">
        <f t="shared" si="55"/>
        <v>0</v>
      </c>
    </row>
    <row r="241" spans="1:18" ht="15.75" thickBot="1">
      <c r="A241" s="10"/>
      <c r="B241" s="68" t="s">
        <v>96</v>
      </c>
      <c r="C241" s="88" t="s">
        <v>97</v>
      </c>
      <c r="D241" s="14">
        <v>1.98</v>
      </c>
      <c r="E241" s="14">
        <v>0.36</v>
      </c>
      <c r="F241" s="14">
        <v>10.8</v>
      </c>
      <c r="G241" s="14">
        <v>54.3</v>
      </c>
      <c r="H241" s="14">
        <v>5.3999999999999999E-2</v>
      </c>
      <c r="I241" s="14">
        <v>2.4E-2</v>
      </c>
      <c r="J241" s="14">
        <v>0</v>
      </c>
      <c r="K241" s="15">
        <v>0</v>
      </c>
      <c r="L241" s="15">
        <v>0</v>
      </c>
      <c r="M241" s="15">
        <v>0</v>
      </c>
      <c r="N241" s="15">
        <v>0</v>
      </c>
      <c r="O241" s="15">
        <v>0</v>
      </c>
      <c r="P241" s="15">
        <v>0</v>
      </c>
      <c r="Q241" s="15">
        <v>0</v>
      </c>
      <c r="R241" s="17">
        <v>0</v>
      </c>
    </row>
    <row r="242" spans="1:18" ht="16.5" thickBot="1">
      <c r="A242" s="834" t="s">
        <v>160</v>
      </c>
      <c r="B242" s="835"/>
      <c r="C242" s="836"/>
      <c r="D242" s="735">
        <f>SUM(D202,D208,D218,D233,D238,D240,)</f>
        <v>25.116</v>
      </c>
      <c r="E242" s="735">
        <f t="shared" ref="E242:R242" si="56">SUM(E202,E208,E218,E233,E238,E240,)</f>
        <v>26.928999999999995</v>
      </c>
      <c r="F242" s="735">
        <f t="shared" si="56"/>
        <v>112.82499999999999</v>
      </c>
      <c r="G242" s="739">
        <f t="shared" si="56"/>
        <v>1135.7749999999999</v>
      </c>
      <c r="H242" s="735">
        <f t="shared" si="56"/>
        <v>0.372</v>
      </c>
      <c r="I242" s="735">
        <f t="shared" si="56"/>
        <v>0.68900000000000017</v>
      </c>
      <c r="J242" s="735">
        <f t="shared" si="56"/>
        <v>92.75</v>
      </c>
      <c r="K242" s="735">
        <f t="shared" si="56"/>
        <v>0.70000000000000007</v>
      </c>
      <c r="L242" s="735">
        <f t="shared" si="56"/>
        <v>2.2500000000000004</v>
      </c>
      <c r="M242" s="735">
        <f t="shared" si="56"/>
        <v>147.28999999999996</v>
      </c>
      <c r="N242" s="735">
        <f t="shared" si="56"/>
        <v>1.5000000000000001E-2</v>
      </c>
      <c r="O242" s="735">
        <f t="shared" si="56"/>
        <v>119.59500000000001</v>
      </c>
      <c r="P242" s="735">
        <f t="shared" si="56"/>
        <v>1.2E-2</v>
      </c>
      <c r="Q242" s="735">
        <f t="shared" si="56"/>
        <v>375.33000000000004</v>
      </c>
      <c r="R242" s="735">
        <f t="shared" si="56"/>
        <v>4.3889999999999993</v>
      </c>
    </row>
    <row r="243" spans="1:18" ht="19.5" thickBot="1">
      <c r="A243" s="840" t="s">
        <v>99</v>
      </c>
      <c r="B243" s="841"/>
      <c r="C243" s="842"/>
      <c r="D243" s="73">
        <f t="shared" ref="D243:R243" si="57">SUM(D269,D242,)</f>
        <v>44.994999999999997</v>
      </c>
      <c r="E243" s="73">
        <f t="shared" si="57"/>
        <v>47.782999999999994</v>
      </c>
      <c r="F243" s="73">
        <f t="shared" si="57"/>
        <v>173.113</v>
      </c>
      <c r="G243" s="73">
        <f t="shared" si="57"/>
        <v>1666.2849999999999</v>
      </c>
      <c r="H243" s="73">
        <f t="shared" si="57"/>
        <v>0.55099999999999993</v>
      </c>
      <c r="I243" s="73">
        <f t="shared" si="57"/>
        <v>1.0660000000000003</v>
      </c>
      <c r="J243" s="73">
        <f t="shared" si="57"/>
        <v>154.94499999999999</v>
      </c>
      <c r="K243" s="73">
        <f t="shared" si="57"/>
        <v>0.88500000000000012</v>
      </c>
      <c r="L243" s="73">
        <f t="shared" si="57"/>
        <v>3.1810000000000005</v>
      </c>
      <c r="M243" s="73">
        <f t="shared" si="57"/>
        <v>563.298</v>
      </c>
      <c r="N243" s="73">
        <f t="shared" si="57"/>
        <v>3.6999999999999998E-2</v>
      </c>
      <c r="O243" s="73">
        <f t="shared" si="57"/>
        <v>189.18600000000004</v>
      </c>
      <c r="P243" s="73">
        <f t="shared" si="57"/>
        <v>4.9000000000000002E-2</v>
      </c>
      <c r="Q243" s="73">
        <f t="shared" si="57"/>
        <v>689.09</v>
      </c>
      <c r="R243" s="73">
        <f t="shared" si="57"/>
        <v>5.8939999999999992</v>
      </c>
    </row>
    <row r="244" spans="1:18" ht="18.75">
      <c r="A244" s="74"/>
      <c r="B244" s="74"/>
      <c r="C244" s="74"/>
      <c r="D244" s="76"/>
      <c r="E244" s="75"/>
      <c r="F244" s="75"/>
      <c r="G244" s="75"/>
      <c r="H244" s="75"/>
      <c r="I244" s="75"/>
      <c r="J244" s="75"/>
      <c r="K244" s="75"/>
      <c r="L244" s="75"/>
      <c r="M244" s="75"/>
      <c r="N244" s="75"/>
      <c r="O244" s="75"/>
      <c r="P244" s="75"/>
      <c r="Q244" s="75"/>
      <c r="R244" s="75"/>
    </row>
    <row r="245" spans="1:18" ht="18.75">
      <c r="A245" s="74"/>
      <c r="B245" s="74"/>
      <c r="C245" s="74"/>
      <c r="D245" s="76"/>
      <c r="E245" s="75"/>
      <c r="F245" s="75"/>
      <c r="G245" s="75"/>
      <c r="H245" s="75"/>
      <c r="I245" s="75"/>
      <c r="J245" s="75"/>
      <c r="K245" s="75"/>
      <c r="L245" s="75"/>
      <c r="M245" s="75"/>
      <c r="N245" s="75"/>
      <c r="O245" s="75"/>
      <c r="P245" s="75"/>
      <c r="Q245" s="75"/>
      <c r="R245" s="75"/>
    </row>
    <row r="246" spans="1:18" ht="18.75">
      <c r="A246" s="74"/>
      <c r="B246" s="74"/>
      <c r="C246" s="74"/>
      <c r="D246" s="76"/>
      <c r="E246" s="75"/>
      <c r="F246" s="75"/>
      <c r="G246" s="75"/>
      <c r="H246" s="75"/>
      <c r="I246" s="75"/>
      <c r="J246" s="75"/>
      <c r="K246" s="75"/>
      <c r="L246" s="75"/>
      <c r="M246" s="75"/>
      <c r="N246" s="75"/>
      <c r="O246" s="75"/>
      <c r="P246" s="75"/>
      <c r="Q246" s="75"/>
      <c r="R246" s="75"/>
    </row>
    <row r="247" spans="1:18" ht="15.75" thickBot="1">
      <c r="A247" s="843" t="s">
        <v>242</v>
      </c>
      <c r="B247" s="843"/>
      <c r="C247" s="843"/>
      <c r="D247" s="843"/>
      <c r="E247" s="843"/>
      <c r="F247" s="843"/>
      <c r="G247" s="843"/>
      <c r="H247" s="843"/>
      <c r="I247" s="843"/>
      <c r="J247" s="843"/>
      <c r="K247" s="843"/>
      <c r="L247" s="843"/>
      <c r="M247" s="843"/>
      <c r="N247" s="843"/>
      <c r="O247" s="843"/>
      <c r="P247" s="843"/>
      <c r="Q247" s="843"/>
      <c r="R247" s="843"/>
    </row>
    <row r="248" spans="1:18">
      <c r="A248" s="844" t="s">
        <v>1</v>
      </c>
      <c r="B248" s="824" t="s">
        <v>162</v>
      </c>
      <c r="C248" s="824" t="s">
        <v>163</v>
      </c>
      <c r="D248" s="827" t="s">
        <v>4</v>
      </c>
      <c r="E248" s="828"/>
      <c r="F248" s="829"/>
      <c r="G248" s="825" t="s">
        <v>5</v>
      </c>
      <c r="H248" s="827" t="s">
        <v>6</v>
      </c>
      <c r="I248" s="828"/>
      <c r="J248" s="828"/>
      <c r="K248" s="828"/>
      <c r="L248" s="829"/>
      <c r="M248" s="825" t="s">
        <v>7</v>
      </c>
      <c r="N248" s="827"/>
      <c r="O248" s="827"/>
      <c r="P248" s="827"/>
      <c r="Q248" s="827"/>
      <c r="R248" s="830"/>
    </row>
    <row r="249" spans="1:18" ht="29.25" thickBot="1">
      <c r="A249" s="855"/>
      <c r="B249" s="856"/>
      <c r="C249" s="856"/>
      <c r="D249" s="1" t="s">
        <v>8</v>
      </c>
      <c r="E249" s="1" t="s">
        <v>9</v>
      </c>
      <c r="F249" s="1" t="s">
        <v>10</v>
      </c>
      <c r="G249" s="826"/>
      <c r="H249" s="1" t="s">
        <v>11</v>
      </c>
      <c r="I249" s="1" t="s">
        <v>12</v>
      </c>
      <c r="J249" s="1" t="s">
        <v>13</v>
      </c>
      <c r="K249" s="1" t="s">
        <v>14</v>
      </c>
      <c r="L249" s="1" t="s">
        <v>15</v>
      </c>
      <c r="M249" s="1" t="s">
        <v>16</v>
      </c>
      <c r="N249" s="2" t="s">
        <v>17</v>
      </c>
      <c r="O249" s="2" t="s">
        <v>18</v>
      </c>
      <c r="P249" s="2" t="s">
        <v>19</v>
      </c>
      <c r="Q249" s="2" t="s">
        <v>20</v>
      </c>
      <c r="R249" s="3" t="s">
        <v>21</v>
      </c>
    </row>
    <row r="250" spans="1:18" ht="19.5" thickBot="1">
      <c r="A250" s="831" t="s">
        <v>164</v>
      </c>
      <c r="B250" s="832"/>
      <c r="C250" s="832"/>
      <c r="D250" s="832"/>
      <c r="E250" s="832"/>
      <c r="F250" s="832"/>
      <c r="G250" s="832"/>
      <c r="H250" s="832"/>
      <c r="I250" s="832"/>
      <c r="J250" s="832"/>
      <c r="K250" s="832"/>
      <c r="L250" s="832"/>
      <c r="M250" s="832"/>
      <c r="N250" s="832"/>
      <c r="O250" s="832"/>
      <c r="P250" s="832"/>
      <c r="Q250" s="832"/>
      <c r="R250" s="833"/>
    </row>
    <row r="251" spans="1:18">
      <c r="A251" s="104">
        <v>1</v>
      </c>
      <c r="B251" s="105" t="s">
        <v>174</v>
      </c>
      <c r="C251" s="106" t="s">
        <v>175</v>
      </c>
      <c r="D251" s="107">
        <f t="shared" ref="D251:R251" si="58">SUM(D252:D254)</f>
        <v>12.381</v>
      </c>
      <c r="E251" s="107">
        <f t="shared" si="58"/>
        <v>7.0940000000000003</v>
      </c>
      <c r="F251" s="107">
        <f t="shared" si="58"/>
        <v>11.57</v>
      </c>
      <c r="G251" s="107">
        <f t="shared" si="58"/>
        <v>189.5</v>
      </c>
      <c r="H251" s="107">
        <f t="shared" si="58"/>
        <v>5.7000000000000002E-2</v>
      </c>
      <c r="I251" s="107">
        <f t="shared" si="58"/>
        <v>8.8999999999999996E-2</v>
      </c>
      <c r="J251" s="107">
        <f t="shared" si="58"/>
        <v>0.13900000000000001</v>
      </c>
      <c r="K251" s="107">
        <f t="shared" si="58"/>
        <v>0.10300000000000001</v>
      </c>
      <c r="L251" s="107">
        <f t="shared" si="58"/>
        <v>0.59099999999999997</v>
      </c>
      <c r="M251" s="107">
        <f t="shared" si="58"/>
        <v>183.58800000000002</v>
      </c>
      <c r="N251" s="107">
        <f t="shared" si="58"/>
        <v>1E-3</v>
      </c>
      <c r="O251" s="107">
        <f t="shared" si="58"/>
        <v>16.881</v>
      </c>
      <c r="P251" s="107">
        <f t="shared" si="58"/>
        <v>3.2000000000000001E-2</v>
      </c>
      <c r="Q251" s="107">
        <f t="shared" si="58"/>
        <v>128.16</v>
      </c>
      <c r="R251" s="108">
        <f t="shared" si="58"/>
        <v>0.81799999999999995</v>
      </c>
    </row>
    <row r="252" spans="1:18">
      <c r="A252" s="23"/>
      <c r="B252" s="11" t="s">
        <v>25</v>
      </c>
      <c r="C252" s="53" t="s">
        <v>176</v>
      </c>
      <c r="D252" s="15">
        <v>6.27</v>
      </c>
      <c r="E252" s="15">
        <v>0.13</v>
      </c>
      <c r="F252" s="15">
        <v>0.17</v>
      </c>
      <c r="G252" s="15">
        <v>57.73</v>
      </c>
      <c r="H252" s="15">
        <v>1E-3</v>
      </c>
      <c r="I252" s="15">
        <v>1.2E-2</v>
      </c>
      <c r="J252" s="15">
        <v>0</v>
      </c>
      <c r="K252" s="15">
        <v>4.5999999999999999E-2</v>
      </c>
      <c r="L252" s="15">
        <v>0.10199999999999999</v>
      </c>
      <c r="M252" s="15">
        <v>2.448</v>
      </c>
      <c r="N252" s="16">
        <v>0</v>
      </c>
      <c r="O252" s="16">
        <v>5.0999999999999997E-2</v>
      </c>
      <c r="P252" s="16">
        <v>0</v>
      </c>
      <c r="Q252" s="16">
        <v>3.06</v>
      </c>
      <c r="R252" s="17">
        <v>0.02</v>
      </c>
    </row>
    <row r="253" spans="1:18">
      <c r="A253" s="23"/>
      <c r="B253" s="11" t="s">
        <v>177</v>
      </c>
      <c r="C253" s="53" t="s">
        <v>178</v>
      </c>
      <c r="D253" s="15">
        <v>5.8410000000000002</v>
      </c>
      <c r="E253" s="15">
        <v>4.5940000000000003</v>
      </c>
      <c r="F253" s="15">
        <v>0</v>
      </c>
      <c r="G253" s="15">
        <v>72.069999999999993</v>
      </c>
      <c r="H253" s="15">
        <v>8.0000000000000002E-3</v>
      </c>
      <c r="I253" s="15">
        <v>5.8999999999999997E-2</v>
      </c>
      <c r="J253" s="15">
        <v>0.13900000000000001</v>
      </c>
      <c r="K253" s="15">
        <v>5.7000000000000002E-2</v>
      </c>
      <c r="L253" s="15">
        <v>9.9000000000000005E-2</v>
      </c>
      <c r="M253" s="15">
        <v>174.24</v>
      </c>
      <c r="N253" s="16">
        <v>0</v>
      </c>
      <c r="O253" s="16">
        <v>6.93</v>
      </c>
      <c r="P253" s="16">
        <v>0.03</v>
      </c>
      <c r="Q253" s="16">
        <v>99</v>
      </c>
      <c r="R253" s="17">
        <v>0.19800000000000001</v>
      </c>
    </row>
    <row r="254" spans="1:18" ht="30">
      <c r="A254" s="109"/>
      <c r="B254" s="640" t="s">
        <v>179</v>
      </c>
      <c r="C254" s="110" t="s">
        <v>97</v>
      </c>
      <c r="D254" s="111">
        <v>0.27</v>
      </c>
      <c r="E254" s="111">
        <v>2.37</v>
      </c>
      <c r="F254" s="111">
        <v>11.4</v>
      </c>
      <c r="G254" s="111">
        <v>59.7</v>
      </c>
      <c r="H254" s="111">
        <v>4.8000000000000001E-2</v>
      </c>
      <c r="I254" s="111">
        <v>1.7999999999999999E-2</v>
      </c>
      <c r="J254" s="111">
        <v>0</v>
      </c>
      <c r="K254" s="111">
        <v>0</v>
      </c>
      <c r="L254" s="111">
        <v>0.39</v>
      </c>
      <c r="M254" s="111">
        <v>6.9</v>
      </c>
      <c r="N254" s="112">
        <v>1E-3</v>
      </c>
      <c r="O254" s="112">
        <v>9.9</v>
      </c>
      <c r="P254" s="112">
        <v>2E-3</v>
      </c>
      <c r="Q254" s="112">
        <v>26.1</v>
      </c>
      <c r="R254" s="113">
        <v>0.6</v>
      </c>
    </row>
    <row r="255" spans="1:18" ht="28.5">
      <c r="A255" s="10" t="s">
        <v>165</v>
      </c>
      <c r="B255" s="28" t="s">
        <v>166</v>
      </c>
      <c r="C255" s="87" t="s">
        <v>24</v>
      </c>
      <c r="D255" s="30">
        <f t="shared" ref="D255:R255" si="59">SUM(D256:D261)</f>
        <v>3.7080000000000002</v>
      </c>
      <c r="E255" s="30">
        <f t="shared" si="59"/>
        <v>9.43</v>
      </c>
      <c r="F255" s="30">
        <f t="shared" si="59"/>
        <v>23.788</v>
      </c>
      <c r="G255" s="30">
        <f t="shared" si="59"/>
        <v>189.22</v>
      </c>
      <c r="H255" s="31">
        <f t="shared" si="59"/>
        <v>6.2E-2</v>
      </c>
      <c r="I255" s="31">
        <f t="shared" si="59"/>
        <v>0.18300000000000002</v>
      </c>
      <c r="J255" s="30">
        <f t="shared" si="59"/>
        <v>1.456</v>
      </c>
      <c r="K255" s="30">
        <f t="shared" si="59"/>
        <v>5.2000000000000005E-2</v>
      </c>
      <c r="L255" s="30">
        <f t="shared" si="59"/>
        <v>0.14000000000000001</v>
      </c>
      <c r="M255" s="30">
        <f t="shared" si="59"/>
        <v>137.82</v>
      </c>
      <c r="N255" s="30">
        <f t="shared" si="59"/>
        <v>0.01</v>
      </c>
      <c r="O255" s="30">
        <f t="shared" si="59"/>
        <v>25.71</v>
      </c>
      <c r="P255" s="30">
        <f t="shared" si="59"/>
        <v>5.0000000000000001E-3</v>
      </c>
      <c r="Q255" s="30">
        <f t="shared" si="59"/>
        <v>132.6</v>
      </c>
      <c r="R255" s="32">
        <f t="shared" si="59"/>
        <v>0.29700000000000004</v>
      </c>
    </row>
    <row r="256" spans="1:18">
      <c r="A256" s="23"/>
      <c r="B256" s="11" t="s">
        <v>25</v>
      </c>
      <c r="C256" s="70" t="s">
        <v>26</v>
      </c>
      <c r="D256" s="15">
        <v>4.8000000000000001E-2</v>
      </c>
      <c r="E256" s="15">
        <v>4.3499999999999996</v>
      </c>
      <c r="F256" s="15">
        <v>7.8E-2</v>
      </c>
      <c r="G256" s="15">
        <v>39.72</v>
      </c>
      <c r="H256" s="15">
        <v>1E-3</v>
      </c>
      <c r="I256" s="15">
        <v>7.0000000000000001E-3</v>
      </c>
      <c r="J256" s="15">
        <v>0</v>
      </c>
      <c r="K256" s="15">
        <v>2.7E-2</v>
      </c>
      <c r="L256" s="15">
        <v>0.06</v>
      </c>
      <c r="M256" s="15">
        <v>1.44</v>
      </c>
      <c r="N256" s="16">
        <v>0</v>
      </c>
      <c r="O256" s="16">
        <v>0.03</v>
      </c>
      <c r="P256" s="16">
        <v>0</v>
      </c>
      <c r="Q256" s="16">
        <v>1.8</v>
      </c>
      <c r="R256" s="17">
        <v>1.2E-2</v>
      </c>
    </row>
    <row r="257" spans="1:18">
      <c r="A257" s="100"/>
      <c r="B257" s="68" t="s">
        <v>29</v>
      </c>
      <c r="C257" s="101" t="s">
        <v>30</v>
      </c>
      <c r="D257" s="43">
        <v>0</v>
      </c>
      <c r="E257" s="43">
        <v>0</v>
      </c>
      <c r="F257" s="43">
        <v>0</v>
      </c>
      <c r="G257" s="43">
        <v>0</v>
      </c>
      <c r="H257" s="14">
        <v>0</v>
      </c>
      <c r="I257" s="14">
        <v>0</v>
      </c>
      <c r="J257" s="43">
        <v>0</v>
      </c>
      <c r="K257" s="43">
        <v>0</v>
      </c>
      <c r="L257" s="43">
        <v>0</v>
      </c>
      <c r="M257" s="14">
        <v>0</v>
      </c>
      <c r="N257" s="14">
        <v>0</v>
      </c>
      <c r="O257" s="14">
        <v>0</v>
      </c>
      <c r="P257" s="14">
        <v>0</v>
      </c>
      <c r="Q257" s="14">
        <v>0</v>
      </c>
      <c r="R257" s="86">
        <v>0</v>
      </c>
    </row>
    <row r="258" spans="1:18">
      <c r="A258" s="100"/>
      <c r="B258" s="68" t="s">
        <v>27</v>
      </c>
      <c r="C258" s="101" t="s">
        <v>167</v>
      </c>
      <c r="D258" s="43">
        <v>3.14</v>
      </c>
      <c r="E258" s="43">
        <v>3.58</v>
      </c>
      <c r="F258" s="43">
        <v>5.26</v>
      </c>
      <c r="G258" s="43">
        <v>64.959999999999994</v>
      </c>
      <c r="H258" s="14">
        <v>4.4999999999999998E-2</v>
      </c>
      <c r="I258" s="14">
        <v>0.16800000000000001</v>
      </c>
      <c r="J258" s="43">
        <v>1.456</v>
      </c>
      <c r="K258" s="43">
        <v>2.5000000000000001E-2</v>
      </c>
      <c r="L258" s="43">
        <v>0</v>
      </c>
      <c r="M258" s="14">
        <v>134.6</v>
      </c>
      <c r="N258" s="14">
        <v>0.01</v>
      </c>
      <c r="O258" s="14">
        <v>15.68</v>
      </c>
      <c r="P258" s="14">
        <v>2E-3</v>
      </c>
      <c r="Q258" s="14">
        <v>100.8</v>
      </c>
      <c r="R258" s="86">
        <v>6.7000000000000004E-2</v>
      </c>
    </row>
    <row r="259" spans="1:18">
      <c r="A259" s="100"/>
      <c r="B259" s="68" t="s">
        <v>33</v>
      </c>
      <c r="C259" s="101" t="s">
        <v>26</v>
      </c>
      <c r="D259" s="43">
        <v>0</v>
      </c>
      <c r="E259" s="43">
        <v>0</v>
      </c>
      <c r="F259" s="43">
        <v>5.99</v>
      </c>
      <c r="G259" s="43">
        <v>23.94</v>
      </c>
      <c r="H259" s="14">
        <v>0</v>
      </c>
      <c r="I259" s="14">
        <v>0</v>
      </c>
      <c r="J259" s="43">
        <v>0</v>
      </c>
      <c r="K259" s="43">
        <v>0</v>
      </c>
      <c r="L259" s="43">
        <v>0</v>
      </c>
      <c r="M259" s="14">
        <v>0.18</v>
      </c>
      <c r="N259" s="14">
        <v>0</v>
      </c>
      <c r="O259" s="14">
        <v>0</v>
      </c>
      <c r="P259" s="14">
        <v>0</v>
      </c>
      <c r="Q259" s="14">
        <v>0</v>
      </c>
      <c r="R259" s="86">
        <v>1.7999999999999999E-2</v>
      </c>
    </row>
    <row r="260" spans="1:18">
      <c r="A260" s="100"/>
      <c r="B260" s="68" t="s">
        <v>34</v>
      </c>
      <c r="C260" s="101" t="s">
        <v>168</v>
      </c>
      <c r="D260" s="43">
        <v>0.52</v>
      </c>
      <c r="E260" s="43">
        <v>1.5</v>
      </c>
      <c r="F260" s="43">
        <v>12.46</v>
      </c>
      <c r="G260" s="43">
        <v>60.6</v>
      </c>
      <c r="H260" s="14">
        <v>1.6E-2</v>
      </c>
      <c r="I260" s="14">
        <v>8.0000000000000002E-3</v>
      </c>
      <c r="J260" s="43">
        <v>0</v>
      </c>
      <c r="K260" s="43">
        <v>0</v>
      </c>
      <c r="L260" s="43">
        <v>0.08</v>
      </c>
      <c r="M260" s="14">
        <v>1.6</v>
      </c>
      <c r="N260" s="14">
        <v>0</v>
      </c>
      <c r="O260" s="14">
        <v>10</v>
      </c>
      <c r="P260" s="14">
        <v>3.0000000000000001E-3</v>
      </c>
      <c r="Q260" s="14">
        <v>30</v>
      </c>
      <c r="R260" s="86">
        <v>0.2</v>
      </c>
    </row>
    <row r="261" spans="1:18">
      <c r="A261" s="100"/>
      <c r="B261" s="68" t="s">
        <v>31</v>
      </c>
      <c r="C261" s="101" t="s">
        <v>32</v>
      </c>
      <c r="D261" s="43">
        <v>0</v>
      </c>
      <c r="E261" s="43">
        <v>0</v>
      </c>
      <c r="F261" s="43">
        <v>0</v>
      </c>
      <c r="G261" s="43">
        <v>0</v>
      </c>
      <c r="H261" s="14">
        <v>0</v>
      </c>
      <c r="I261" s="14">
        <v>0</v>
      </c>
      <c r="J261" s="43">
        <v>0</v>
      </c>
      <c r="K261" s="43">
        <v>0</v>
      </c>
      <c r="L261" s="43">
        <v>0</v>
      </c>
      <c r="M261" s="14">
        <v>0</v>
      </c>
      <c r="N261" s="14">
        <v>0</v>
      </c>
      <c r="O261" s="14">
        <v>0</v>
      </c>
      <c r="P261" s="14">
        <v>0</v>
      </c>
      <c r="Q261" s="14">
        <v>0</v>
      </c>
      <c r="R261" s="86">
        <v>0</v>
      </c>
    </row>
    <row r="262" spans="1:18" ht="28.5">
      <c r="A262" s="18">
        <v>395</v>
      </c>
      <c r="B262" s="5" t="s">
        <v>169</v>
      </c>
      <c r="C262" s="102" t="s">
        <v>24</v>
      </c>
      <c r="D262" s="20">
        <f t="shared" ref="D262:R262" si="60">SUM(D263:D266)</f>
        <v>3.59</v>
      </c>
      <c r="E262" s="20">
        <f t="shared" si="60"/>
        <v>3.43</v>
      </c>
      <c r="F262" s="20">
        <f t="shared" si="60"/>
        <v>16.830000000000002</v>
      </c>
      <c r="G262" s="20">
        <f t="shared" si="60"/>
        <v>111.79</v>
      </c>
      <c r="H262" s="20">
        <f t="shared" si="60"/>
        <v>0.02</v>
      </c>
      <c r="I262" s="20">
        <f t="shared" si="60"/>
        <v>7.4999999999999997E-2</v>
      </c>
      <c r="J262" s="20">
        <f t="shared" si="60"/>
        <v>0.6</v>
      </c>
      <c r="K262" s="20">
        <f t="shared" si="60"/>
        <v>2.1999999999999999E-2</v>
      </c>
      <c r="L262" s="20">
        <f t="shared" si="60"/>
        <v>0</v>
      </c>
      <c r="M262" s="20">
        <f t="shared" si="60"/>
        <v>60.6</v>
      </c>
      <c r="N262" s="20">
        <f t="shared" si="60"/>
        <v>8.9999999999999993E-3</v>
      </c>
      <c r="O262" s="20">
        <f t="shared" si="60"/>
        <v>14</v>
      </c>
      <c r="P262" s="20">
        <f t="shared" si="60"/>
        <v>0</v>
      </c>
      <c r="Q262" s="20">
        <f t="shared" si="60"/>
        <v>30</v>
      </c>
      <c r="R262" s="94">
        <f t="shared" si="60"/>
        <v>0.09</v>
      </c>
    </row>
    <row r="263" spans="1:18" ht="15.75">
      <c r="A263" s="18"/>
      <c r="B263" s="11" t="s">
        <v>38</v>
      </c>
      <c r="C263" s="103" t="s">
        <v>170</v>
      </c>
      <c r="D263" s="13">
        <v>0</v>
      </c>
      <c r="E263" s="13">
        <v>0</v>
      </c>
      <c r="F263" s="13">
        <v>0</v>
      </c>
      <c r="G263" s="13">
        <v>0</v>
      </c>
      <c r="H263" s="22">
        <v>0</v>
      </c>
      <c r="I263" s="22">
        <v>0</v>
      </c>
      <c r="J263" s="13">
        <v>0</v>
      </c>
      <c r="K263" s="13">
        <v>0</v>
      </c>
      <c r="L263" s="13">
        <v>0</v>
      </c>
      <c r="M263" s="22">
        <v>0</v>
      </c>
      <c r="N263" s="54">
        <v>0</v>
      </c>
      <c r="O263" s="54">
        <v>0</v>
      </c>
      <c r="P263" s="54">
        <v>0</v>
      </c>
      <c r="Q263" s="54">
        <v>0</v>
      </c>
      <c r="R263" s="55">
        <v>0</v>
      </c>
    </row>
    <row r="264" spans="1:18" ht="30">
      <c r="A264" s="18"/>
      <c r="B264" s="11" t="s">
        <v>42</v>
      </c>
      <c r="C264" s="103" t="s">
        <v>171</v>
      </c>
      <c r="D264" s="13">
        <v>3.5</v>
      </c>
      <c r="E264" s="13">
        <v>3</v>
      </c>
      <c r="F264" s="13">
        <v>4.7</v>
      </c>
      <c r="G264" s="13">
        <v>63</v>
      </c>
      <c r="H264" s="22">
        <v>0</v>
      </c>
      <c r="I264" s="22">
        <v>0</v>
      </c>
      <c r="J264" s="13">
        <v>0.6</v>
      </c>
      <c r="K264" s="13">
        <v>2.1999999999999999E-2</v>
      </c>
      <c r="L264" s="13">
        <v>0</v>
      </c>
      <c r="M264" s="22">
        <v>0</v>
      </c>
      <c r="N264" s="54">
        <v>8.9999999999999993E-3</v>
      </c>
      <c r="O264" s="54">
        <v>14</v>
      </c>
      <c r="P264" s="54">
        <v>0</v>
      </c>
      <c r="Q264" s="54">
        <v>30</v>
      </c>
      <c r="R264" s="55">
        <v>0</v>
      </c>
    </row>
    <row r="265" spans="1:18" ht="15.75">
      <c r="A265" s="18"/>
      <c r="B265" s="11" t="s">
        <v>44</v>
      </c>
      <c r="C265" s="103" t="s">
        <v>45</v>
      </c>
      <c r="D265" s="13">
        <v>0</v>
      </c>
      <c r="E265" s="13">
        <v>0</v>
      </c>
      <c r="F265" s="13">
        <v>11.1</v>
      </c>
      <c r="G265" s="13">
        <v>42.14</v>
      </c>
      <c r="H265" s="22">
        <v>0</v>
      </c>
      <c r="I265" s="22">
        <v>0</v>
      </c>
      <c r="J265" s="13">
        <v>0</v>
      </c>
      <c r="K265" s="13">
        <v>0</v>
      </c>
      <c r="L265" s="13">
        <v>0</v>
      </c>
      <c r="M265" s="22">
        <v>0.6</v>
      </c>
      <c r="N265" s="54">
        <v>0</v>
      </c>
      <c r="O265" s="54">
        <v>0</v>
      </c>
      <c r="P265" s="54">
        <v>0</v>
      </c>
      <c r="Q265" s="54">
        <v>0</v>
      </c>
      <c r="R265" s="55">
        <v>0.06</v>
      </c>
    </row>
    <row r="266" spans="1:18" ht="15.75">
      <c r="A266" s="18"/>
      <c r="B266" s="11" t="s">
        <v>172</v>
      </c>
      <c r="C266" s="103" t="s">
        <v>173</v>
      </c>
      <c r="D266" s="13">
        <v>0.09</v>
      </c>
      <c r="E266" s="13">
        <v>0.43</v>
      </c>
      <c r="F266" s="13">
        <v>1.03</v>
      </c>
      <c r="G266" s="13">
        <v>6.65</v>
      </c>
      <c r="H266" s="22">
        <v>0.02</v>
      </c>
      <c r="I266" s="22">
        <v>7.4999999999999997E-2</v>
      </c>
      <c r="J266" s="13">
        <v>0</v>
      </c>
      <c r="K266" s="13">
        <v>0</v>
      </c>
      <c r="L266" s="13">
        <v>0</v>
      </c>
      <c r="M266" s="22">
        <v>60</v>
      </c>
      <c r="N266" s="54">
        <v>0</v>
      </c>
      <c r="O266" s="54">
        <v>0</v>
      </c>
      <c r="P266" s="54">
        <v>0</v>
      </c>
      <c r="Q266" s="54">
        <v>0</v>
      </c>
      <c r="R266" s="55">
        <v>0.03</v>
      </c>
    </row>
    <row r="267" spans="1:18">
      <c r="A267" s="10">
        <v>140</v>
      </c>
      <c r="B267" s="5" t="s">
        <v>50</v>
      </c>
      <c r="C267" s="102">
        <v>100</v>
      </c>
      <c r="D267" s="81">
        <f t="shared" ref="D267:R267" si="61">SUM(D268)</f>
        <v>0.2</v>
      </c>
      <c r="E267" s="81">
        <f t="shared" si="61"/>
        <v>0.9</v>
      </c>
      <c r="F267" s="81">
        <f t="shared" si="61"/>
        <v>8.1</v>
      </c>
      <c r="G267" s="81">
        <f t="shared" si="61"/>
        <v>40</v>
      </c>
      <c r="H267" s="81">
        <f t="shared" si="61"/>
        <v>0.04</v>
      </c>
      <c r="I267" s="81">
        <f t="shared" si="61"/>
        <v>0.03</v>
      </c>
      <c r="J267" s="81">
        <f t="shared" si="61"/>
        <v>60</v>
      </c>
      <c r="K267" s="81">
        <f t="shared" si="61"/>
        <v>8.0000000000000002E-3</v>
      </c>
      <c r="L267" s="81">
        <f t="shared" si="61"/>
        <v>0.2</v>
      </c>
      <c r="M267" s="81">
        <f t="shared" si="61"/>
        <v>34</v>
      </c>
      <c r="N267" s="81">
        <f t="shared" si="61"/>
        <v>2E-3</v>
      </c>
      <c r="O267" s="81">
        <f t="shared" si="61"/>
        <v>13</v>
      </c>
      <c r="P267" s="81">
        <f t="shared" si="61"/>
        <v>0</v>
      </c>
      <c r="Q267" s="81">
        <f t="shared" si="61"/>
        <v>23</v>
      </c>
      <c r="R267" s="82">
        <f t="shared" si="61"/>
        <v>0.3</v>
      </c>
    </row>
    <row r="268" spans="1:18" ht="16.5" thickBot="1">
      <c r="A268" s="114"/>
      <c r="B268" s="640" t="s">
        <v>180</v>
      </c>
      <c r="C268" s="115" t="s">
        <v>119</v>
      </c>
      <c r="D268" s="111">
        <v>0.2</v>
      </c>
      <c r="E268" s="111">
        <v>0.9</v>
      </c>
      <c r="F268" s="111">
        <v>8.1</v>
      </c>
      <c r="G268" s="111">
        <v>40</v>
      </c>
      <c r="H268" s="116">
        <v>0.04</v>
      </c>
      <c r="I268" s="116">
        <v>0.03</v>
      </c>
      <c r="J268" s="116">
        <v>60</v>
      </c>
      <c r="K268" s="116">
        <v>8.0000000000000002E-3</v>
      </c>
      <c r="L268" s="116">
        <v>0.2</v>
      </c>
      <c r="M268" s="116">
        <v>34</v>
      </c>
      <c r="N268" s="117">
        <v>2E-3</v>
      </c>
      <c r="O268" s="117">
        <v>13</v>
      </c>
      <c r="P268" s="117">
        <v>0</v>
      </c>
      <c r="Q268" s="117">
        <v>23</v>
      </c>
      <c r="R268" s="118">
        <v>0.3</v>
      </c>
    </row>
    <row r="269" spans="1:18" ht="16.5" thickBot="1">
      <c r="A269" s="834" t="s">
        <v>160</v>
      </c>
      <c r="B269" s="835"/>
      <c r="C269" s="836"/>
      <c r="D269" s="46">
        <f>SUM(D251,D255,D262,D267,)</f>
        <v>19.878999999999998</v>
      </c>
      <c r="E269" s="46">
        <f t="shared" ref="E269:R269" si="62">SUM(E251,E255,E262,E267,)</f>
        <v>20.853999999999999</v>
      </c>
      <c r="F269" s="46">
        <f t="shared" si="62"/>
        <v>60.288000000000004</v>
      </c>
      <c r="G269" s="46">
        <f t="shared" si="62"/>
        <v>530.51</v>
      </c>
      <c r="H269" s="46">
        <f t="shared" si="62"/>
        <v>0.17899999999999999</v>
      </c>
      <c r="I269" s="46">
        <f t="shared" si="62"/>
        <v>0.377</v>
      </c>
      <c r="J269" s="46">
        <f t="shared" si="62"/>
        <v>62.195</v>
      </c>
      <c r="K269" s="46">
        <f t="shared" si="62"/>
        <v>0.18500000000000003</v>
      </c>
      <c r="L269" s="46">
        <f t="shared" si="62"/>
        <v>0.93100000000000005</v>
      </c>
      <c r="M269" s="46">
        <f t="shared" si="62"/>
        <v>416.00800000000004</v>
      </c>
      <c r="N269" s="46">
        <f t="shared" si="62"/>
        <v>2.1999999999999999E-2</v>
      </c>
      <c r="O269" s="46">
        <f t="shared" si="62"/>
        <v>69.591000000000008</v>
      </c>
      <c r="P269" s="46">
        <f t="shared" si="62"/>
        <v>3.6999999999999998E-2</v>
      </c>
      <c r="Q269" s="46">
        <f t="shared" si="62"/>
        <v>313.76</v>
      </c>
      <c r="R269" s="46">
        <f t="shared" si="62"/>
        <v>1.5050000000000001</v>
      </c>
    </row>
    <row r="270" spans="1:18" ht="15.75" thickBot="1">
      <c r="A270" s="837" t="s">
        <v>55</v>
      </c>
      <c r="B270" s="838"/>
      <c r="C270" s="838"/>
      <c r="D270" s="838"/>
      <c r="E270" s="838"/>
      <c r="F270" s="838"/>
      <c r="G270" s="838"/>
      <c r="H270" s="838"/>
      <c r="I270" s="838"/>
      <c r="J270" s="838"/>
      <c r="K270" s="838"/>
      <c r="L270" s="838"/>
      <c r="M270" s="838"/>
      <c r="N270" s="838"/>
      <c r="O270" s="838"/>
      <c r="P270" s="838"/>
      <c r="Q270" s="838"/>
      <c r="R270" s="839"/>
    </row>
    <row r="271" spans="1:18" ht="28.5">
      <c r="A271" s="104">
        <v>2</v>
      </c>
      <c r="B271" s="105" t="s">
        <v>181</v>
      </c>
      <c r="C271" s="106" t="s">
        <v>51</v>
      </c>
      <c r="D271" s="107">
        <f t="shared" ref="D271:R271" si="63">SUM(D272:D279)</f>
        <v>2.97</v>
      </c>
      <c r="E271" s="107">
        <f t="shared" si="63"/>
        <v>5.26</v>
      </c>
      <c r="F271" s="107">
        <f t="shared" si="63"/>
        <v>33.28</v>
      </c>
      <c r="G271" s="107">
        <f t="shared" si="63"/>
        <v>109.63</v>
      </c>
      <c r="H271" s="107">
        <f t="shared" si="63"/>
        <v>3.1E-2</v>
      </c>
      <c r="I271" s="107">
        <f t="shared" si="63"/>
        <v>3.4000000000000002E-2</v>
      </c>
      <c r="J271" s="107">
        <f t="shared" si="63"/>
        <v>10.7</v>
      </c>
      <c r="K271" s="107">
        <f t="shared" si="63"/>
        <v>0.28600000000000003</v>
      </c>
      <c r="L271" s="107">
        <f t="shared" si="63"/>
        <v>0.56800000000000006</v>
      </c>
      <c r="M271" s="107">
        <f t="shared" si="63"/>
        <v>34.56</v>
      </c>
      <c r="N271" s="107">
        <f t="shared" si="63"/>
        <v>0</v>
      </c>
      <c r="O271" s="107">
        <f t="shared" si="63"/>
        <v>21.39</v>
      </c>
      <c r="P271" s="107">
        <f t="shared" si="63"/>
        <v>0</v>
      </c>
      <c r="Q271" s="107">
        <f t="shared" si="63"/>
        <v>42.849999999999994</v>
      </c>
      <c r="R271" s="108">
        <f t="shared" si="63"/>
        <v>2.6680000000000001</v>
      </c>
    </row>
    <row r="272" spans="1:18">
      <c r="A272" s="25"/>
      <c r="B272" s="11" t="s">
        <v>67</v>
      </c>
      <c r="C272" s="53" t="s">
        <v>182</v>
      </c>
      <c r="D272" s="15">
        <v>0.64</v>
      </c>
      <c r="E272" s="15">
        <v>0.13</v>
      </c>
      <c r="F272" s="15">
        <v>5.22</v>
      </c>
      <c r="G272" s="15">
        <v>24.64</v>
      </c>
      <c r="H272" s="15">
        <v>0.01</v>
      </c>
      <c r="I272" s="15">
        <v>1.0999999999999999E-2</v>
      </c>
      <c r="J272" s="15">
        <v>6.4</v>
      </c>
      <c r="K272" s="15">
        <v>0</v>
      </c>
      <c r="L272" s="15">
        <v>3.0000000000000001E-3</v>
      </c>
      <c r="M272" s="15">
        <v>14.4</v>
      </c>
      <c r="N272" s="16">
        <v>0</v>
      </c>
      <c r="O272" s="16">
        <v>6.4</v>
      </c>
      <c r="P272" s="16">
        <v>0</v>
      </c>
      <c r="Q272" s="16">
        <v>12.8</v>
      </c>
      <c r="R272" s="17">
        <v>1.94</v>
      </c>
    </row>
    <row r="273" spans="1:18">
      <c r="A273" s="25"/>
      <c r="B273" s="11" t="s">
        <v>59</v>
      </c>
      <c r="C273" s="53" t="s">
        <v>183</v>
      </c>
      <c r="D273" s="15">
        <v>0.36</v>
      </c>
      <c r="E273" s="15">
        <v>0.02</v>
      </c>
      <c r="F273" s="15">
        <v>2.11</v>
      </c>
      <c r="G273" s="15">
        <v>10.08</v>
      </c>
      <c r="H273" s="15">
        <v>5.0000000000000001E-3</v>
      </c>
      <c r="I273" s="15">
        <v>1.0999999999999999E-2</v>
      </c>
      <c r="J273" s="15">
        <v>2.4</v>
      </c>
      <c r="K273" s="15">
        <v>0</v>
      </c>
      <c r="L273" s="15">
        <v>2.4E-2</v>
      </c>
      <c r="M273" s="15">
        <v>10.35</v>
      </c>
      <c r="N273" s="16">
        <v>0</v>
      </c>
      <c r="O273" s="16">
        <v>6.24</v>
      </c>
      <c r="P273" s="16">
        <v>0</v>
      </c>
      <c r="Q273" s="16">
        <v>12.24</v>
      </c>
      <c r="R273" s="17">
        <v>0.39600000000000002</v>
      </c>
    </row>
    <row r="274" spans="1:18">
      <c r="A274" s="25"/>
      <c r="B274" s="11" t="s">
        <v>131</v>
      </c>
      <c r="C274" s="53" t="s">
        <v>184</v>
      </c>
      <c r="D274" s="15">
        <v>0.18</v>
      </c>
      <c r="E274" s="15">
        <v>0.01</v>
      </c>
      <c r="F274" s="15">
        <v>0.97</v>
      </c>
      <c r="G274" s="15">
        <v>4.9000000000000004</v>
      </c>
      <c r="H274" s="15">
        <v>6.0000000000000001E-3</v>
      </c>
      <c r="I274" s="15">
        <v>8.0000000000000002E-3</v>
      </c>
      <c r="J274" s="15">
        <v>0.7</v>
      </c>
      <c r="K274" s="15">
        <v>0.28000000000000003</v>
      </c>
      <c r="L274" s="15">
        <v>5.6000000000000001E-2</v>
      </c>
      <c r="M274" s="15">
        <v>3.36</v>
      </c>
      <c r="N274" s="16">
        <v>0</v>
      </c>
      <c r="O274" s="16">
        <v>4.76</v>
      </c>
      <c r="P274" s="16">
        <v>0</v>
      </c>
      <c r="Q274" s="16">
        <v>7.14</v>
      </c>
      <c r="R274" s="17">
        <v>7.4999999999999997E-2</v>
      </c>
    </row>
    <row r="275" spans="1:18">
      <c r="A275" s="25"/>
      <c r="B275" s="11" t="s">
        <v>69</v>
      </c>
      <c r="C275" s="53" t="s">
        <v>185</v>
      </c>
      <c r="D275" s="15">
        <v>7.0000000000000007E-2</v>
      </c>
      <c r="E275" s="15">
        <v>0.01</v>
      </c>
      <c r="F275" s="15">
        <v>0.41</v>
      </c>
      <c r="G275" s="15">
        <v>2.0499999999999998</v>
      </c>
      <c r="H275" s="15">
        <v>2E-3</v>
      </c>
      <c r="I275" s="15">
        <v>1E-3</v>
      </c>
      <c r="J275" s="15">
        <v>0.5</v>
      </c>
      <c r="K275" s="15">
        <v>0</v>
      </c>
      <c r="L275" s="15">
        <v>0.01</v>
      </c>
      <c r="M275" s="15">
        <v>1.55</v>
      </c>
      <c r="N275" s="16">
        <v>0</v>
      </c>
      <c r="O275" s="16">
        <v>0.7</v>
      </c>
      <c r="P275" s="16">
        <v>0</v>
      </c>
      <c r="Q275" s="16">
        <v>2.9</v>
      </c>
      <c r="R275" s="17">
        <v>0.04</v>
      </c>
    </row>
    <row r="276" spans="1:18">
      <c r="A276" s="25"/>
      <c r="B276" s="11" t="s">
        <v>85</v>
      </c>
      <c r="C276" s="53" t="s">
        <v>58</v>
      </c>
      <c r="D276" s="15">
        <v>0</v>
      </c>
      <c r="E276" s="15">
        <v>5</v>
      </c>
      <c r="F276" s="15">
        <v>0</v>
      </c>
      <c r="G276" s="15">
        <v>44.95</v>
      </c>
      <c r="H276" s="15">
        <v>0</v>
      </c>
      <c r="I276" s="15">
        <v>0</v>
      </c>
      <c r="J276" s="15">
        <v>0</v>
      </c>
      <c r="K276" s="15">
        <v>0</v>
      </c>
      <c r="L276" s="15">
        <v>0.46</v>
      </c>
      <c r="M276" s="15">
        <v>0</v>
      </c>
      <c r="N276" s="15">
        <v>0</v>
      </c>
      <c r="O276" s="15">
        <v>0</v>
      </c>
      <c r="P276" s="15">
        <v>0</v>
      </c>
      <c r="Q276" s="15">
        <v>0</v>
      </c>
      <c r="R276" s="17">
        <v>0</v>
      </c>
    </row>
    <row r="277" spans="1:18">
      <c r="A277" s="25"/>
      <c r="B277" s="11" t="s">
        <v>31</v>
      </c>
      <c r="C277" s="53" t="s">
        <v>126</v>
      </c>
      <c r="D277" s="15">
        <v>0</v>
      </c>
      <c r="E277" s="15">
        <v>0</v>
      </c>
      <c r="F277" s="15">
        <v>0</v>
      </c>
      <c r="G277" s="15">
        <v>0</v>
      </c>
      <c r="H277" s="15">
        <v>0</v>
      </c>
      <c r="I277" s="15">
        <v>0</v>
      </c>
      <c r="J277" s="15">
        <v>0</v>
      </c>
      <c r="K277" s="15">
        <v>0</v>
      </c>
      <c r="L277" s="15">
        <v>0</v>
      </c>
      <c r="M277" s="15">
        <v>0</v>
      </c>
      <c r="N277" s="15">
        <v>0</v>
      </c>
      <c r="O277" s="15">
        <v>0</v>
      </c>
      <c r="P277" s="15">
        <v>0</v>
      </c>
      <c r="Q277" s="15">
        <v>0</v>
      </c>
      <c r="R277" s="17">
        <v>0</v>
      </c>
    </row>
    <row r="278" spans="1:18" ht="30">
      <c r="A278" s="25"/>
      <c r="B278" s="11" t="s">
        <v>186</v>
      </c>
      <c r="C278" s="53" t="s">
        <v>187</v>
      </c>
      <c r="D278" s="15">
        <v>1.61</v>
      </c>
      <c r="E278" s="15">
        <v>0.08</v>
      </c>
      <c r="F278" s="15">
        <v>3.73</v>
      </c>
      <c r="G278" s="15">
        <v>21.19</v>
      </c>
      <c r="H278" s="15">
        <v>8.0000000000000002E-3</v>
      </c>
      <c r="I278" s="15">
        <v>3.0000000000000001E-3</v>
      </c>
      <c r="J278" s="15">
        <v>0.7</v>
      </c>
      <c r="K278" s="15">
        <v>5.0000000000000001E-3</v>
      </c>
      <c r="L278" s="15">
        <v>1E-3</v>
      </c>
      <c r="M278" s="15">
        <v>1.4</v>
      </c>
      <c r="N278" s="16">
        <v>0</v>
      </c>
      <c r="O278" s="16">
        <v>1.33</v>
      </c>
      <c r="P278" s="16">
        <v>0</v>
      </c>
      <c r="Q278" s="16">
        <v>4.41</v>
      </c>
      <c r="R278" s="17">
        <v>4.9000000000000002E-2</v>
      </c>
    </row>
    <row r="279" spans="1:18">
      <c r="A279" s="25"/>
      <c r="B279" s="11" t="s">
        <v>188</v>
      </c>
      <c r="C279" s="53" t="s">
        <v>184</v>
      </c>
      <c r="D279" s="15">
        <v>0.11</v>
      </c>
      <c r="E279" s="15">
        <v>0.01</v>
      </c>
      <c r="F279" s="15">
        <v>20.84</v>
      </c>
      <c r="G279" s="15">
        <v>1.82</v>
      </c>
      <c r="H279" s="15">
        <v>0</v>
      </c>
      <c r="I279" s="15">
        <v>0</v>
      </c>
      <c r="J279" s="15">
        <v>0</v>
      </c>
      <c r="K279" s="15">
        <v>1E-3</v>
      </c>
      <c r="L279" s="15">
        <v>1.4E-2</v>
      </c>
      <c r="M279" s="15">
        <v>3.5</v>
      </c>
      <c r="N279" s="16">
        <v>0</v>
      </c>
      <c r="O279" s="16">
        <v>1.96</v>
      </c>
      <c r="P279" s="16">
        <v>0</v>
      </c>
      <c r="Q279" s="16">
        <v>3.36</v>
      </c>
      <c r="R279" s="17">
        <v>0.16800000000000001</v>
      </c>
    </row>
    <row r="280" spans="1:18" ht="28.5">
      <c r="A280" s="204" t="s">
        <v>367</v>
      </c>
      <c r="B280" s="57" t="s">
        <v>189</v>
      </c>
      <c r="C280" s="346" t="s">
        <v>486</v>
      </c>
      <c r="D280" s="215">
        <f t="shared" ref="D280:R280" si="64">SUM(D281:D286)</f>
        <v>15.010000000000002</v>
      </c>
      <c r="E280" s="215">
        <f t="shared" si="64"/>
        <v>5.3620000000000001</v>
      </c>
      <c r="F280" s="215">
        <f t="shared" si="64"/>
        <v>20.059999999999999</v>
      </c>
      <c r="G280" s="215">
        <f t="shared" si="64"/>
        <v>189.15</v>
      </c>
      <c r="H280" s="215">
        <f t="shared" si="64"/>
        <v>0.251</v>
      </c>
      <c r="I280" s="215">
        <f t="shared" si="64"/>
        <v>0.97200000000000009</v>
      </c>
      <c r="J280" s="215">
        <f t="shared" si="64"/>
        <v>24.802</v>
      </c>
      <c r="K280" s="215">
        <f t="shared" si="64"/>
        <v>0.23300000000000001</v>
      </c>
      <c r="L280" s="215">
        <f t="shared" si="64"/>
        <v>1.0010000000000001</v>
      </c>
      <c r="M280" s="215">
        <f t="shared" si="64"/>
        <v>39.35</v>
      </c>
      <c r="N280" s="215">
        <f t="shared" si="64"/>
        <v>7.8E-2</v>
      </c>
      <c r="O280" s="215">
        <f t="shared" si="64"/>
        <v>59.464999999999996</v>
      </c>
      <c r="P280" s="215">
        <f t="shared" si="64"/>
        <v>1.4E-2</v>
      </c>
      <c r="Q280" s="215">
        <f t="shared" si="64"/>
        <v>288.95</v>
      </c>
      <c r="R280" s="216">
        <f t="shared" si="64"/>
        <v>2.2619999999999996</v>
      </c>
    </row>
    <row r="281" spans="1:18">
      <c r="A281" s="217"/>
      <c r="B281" s="61" t="s">
        <v>67</v>
      </c>
      <c r="C281" s="319" t="s">
        <v>499</v>
      </c>
      <c r="D281" s="61">
        <v>2.25</v>
      </c>
      <c r="E281" s="61">
        <v>0.45</v>
      </c>
      <c r="F281" s="61">
        <v>18.34</v>
      </c>
      <c r="G281" s="61">
        <v>86.62</v>
      </c>
      <c r="H281" s="61">
        <v>0.13500000000000001</v>
      </c>
      <c r="I281" s="61">
        <v>0.78700000000000003</v>
      </c>
      <c r="J281" s="61">
        <v>22.5</v>
      </c>
      <c r="K281" s="61">
        <v>3.0000000000000001E-3</v>
      </c>
      <c r="L281" s="61">
        <v>0.11</v>
      </c>
      <c r="M281" s="61">
        <v>11.25</v>
      </c>
      <c r="N281" s="220">
        <v>6.0000000000000001E-3</v>
      </c>
      <c r="O281" s="220">
        <v>25.87</v>
      </c>
      <c r="P281" s="220">
        <v>0</v>
      </c>
      <c r="Q281" s="220">
        <v>65.25</v>
      </c>
      <c r="R281" s="221">
        <v>1.01</v>
      </c>
    </row>
    <row r="282" spans="1:18">
      <c r="A282" s="217"/>
      <c r="B282" s="61" t="s">
        <v>69</v>
      </c>
      <c r="C282" s="88" t="s">
        <v>488</v>
      </c>
      <c r="D282" s="207">
        <v>0.14000000000000001</v>
      </c>
      <c r="E282" s="207">
        <v>0</v>
      </c>
      <c r="F282" s="207">
        <v>0.91</v>
      </c>
      <c r="G282" s="207">
        <v>4</v>
      </c>
      <c r="H282" s="207">
        <v>4.0000000000000001E-3</v>
      </c>
      <c r="I282" s="207">
        <v>2E-3</v>
      </c>
      <c r="J282" s="207">
        <v>1</v>
      </c>
      <c r="K282" s="207">
        <v>0</v>
      </c>
      <c r="L282" s="207">
        <v>0.02</v>
      </c>
      <c r="M282" s="207">
        <v>3.1</v>
      </c>
      <c r="N282" s="208">
        <v>0</v>
      </c>
      <c r="O282" s="208">
        <v>1.4</v>
      </c>
      <c r="P282" s="208">
        <v>0</v>
      </c>
      <c r="Q282" s="208">
        <v>5.8</v>
      </c>
      <c r="R282" s="209">
        <v>0.08</v>
      </c>
    </row>
    <row r="283" spans="1:18">
      <c r="A283" s="217"/>
      <c r="B283" s="61" t="s">
        <v>192</v>
      </c>
      <c r="C283" s="199" t="s">
        <v>500</v>
      </c>
      <c r="D283" s="207">
        <v>8.6</v>
      </c>
      <c r="E283" s="207">
        <v>0.32200000000000001</v>
      </c>
      <c r="F283" s="207">
        <v>0</v>
      </c>
      <c r="G283" s="207">
        <v>37.08</v>
      </c>
      <c r="H283" s="207">
        <v>4.8000000000000001E-2</v>
      </c>
      <c r="I283" s="207">
        <v>3.6999999999999998E-2</v>
      </c>
      <c r="J283" s="207">
        <v>0.53700000000000003</v>
      </c>
      <c r="K283" s="207">
        <v>5.0000000000000001E-3</v>
      </c>
      <c r="L283" s="207">
        <v>0.48399999999999999</v>
      </c>
      <c r="M283" s="207">
        <v>13.45</v>
      </c>
      <c r="N283" s="208">
        <v>7.1999999999999995E-2</v>
      </c>
      <c r="O283" s="208">
        <v>16.12</v>
      </c>
      <c r="P283" s="208">
        <v>1.2E-2</v>
      </c>
      <c r="Q283" s="208">
        <v>112.9</v>
      </c>
      <c r="R283" s="209">
        <v>1.075</v>
      </c>
    </row>
    <row r="284" spans="1:18">
      <c r="A284" s="217"/>
      <c r="B284" s="61" t="s">
        <v>71</v>
      </c>
      <c r="C284" s="88" t="s">
        <v>489</v>
      </c>
      <c r="D284" s="207">
        <v>0.01</v>
      </c>
      <c r="E284" s="207">
        <v>9.2999999999999999E-2</v>
      </c>
      <c r="F284" s="207">
        <v>0.72</v>
      </c>
      <c r="G284" s="207">
        <v>3.4</v>
      </c>
      <c r="H284" s="207">
        <v>6.0000000000000001E-3</v>
      </c>
      <c r="I284" s="207">
        <v>7.0000000000000001E-3</v>
      </c>
      <c r="J284" s="207">
        <v>0.59</v>
      </c>
      <c r="K284" s="207">
        <v>0.2</v>
      </c>
      <c r="L284" s="207">
        <v>0.04</v>
      </c>
      <c r="M284" s="207">
        <v>5.0999999999999996</v>
      </c>
      <c r="N284" s="208">
        <v>0</v>
      </c>
      <c r="O284" s="208">
        <v>3.8</v>
      </c>
      <c r="P284" s="208">
        <v>0</v>
      </c>
      <c r="Q284" s="208">
        <v>5.5</v>
      </c>
      <c r="R284" s="209">
        <v>7.0000000000000007E-2</v>
      </c>
    </row>
    <row r="285" spans="1:18">
      <c r="A285" s="217"/>
      <c r="B285" s="61" t="s">
        <v>25</v>
      </c>
      <c r="C285" s="598" t="s">
        <v>58</v>
      </c>
      <c r="D285" s="61">
        <v>0.06</v>
      </c>
      <c r="E285" s="61">
        <v>3.08</v>
      </c>
      <c r="F285" s="61">
        <v>0.09</v>
      </c>
      <c r="G285" s="61">
        <v>28.3</v>
      </c>
      <c r="H285" s="61">
        <v>0</v>
      </c>
      <c r="I285" s="61">
        <v>6.0000000000000001E-3</v>
      </c>
      <c r="J285" s="61">
        <v>0</v>
      </c>
      <c r="K285" s="61">
        <v>2.1999999999999999E-2</v>
      </c>
      <c r="L285" s="61">
        <v>0.05</v>
      </c>
      <c r="M285" s="61">
        <v>1.2</v>
      </c>
      <c r="N285" s="220">
        <v>0</v>
      </c>
      <c r="O285" s="220">
        <v>2.5000000000000001E-2</v>
      </c>
      <c r="P285" s="220">
        <v>0</v>
      </c>
      <c r="Q285" s="220">
        <v>1.5</v>
      </c>
      <c r="R285" s="221">
        <v>0.01</v>
      </c>
    </row>
    <row r="286" spans="1:18">
      <c r="A286" s="217"/>
      <c r="B286" s="61" t="s">
        <v>191</v>
      </c>
      <c r="C286" s="199" t="s">
        <v>501</v>
      </c>
      <c r="D286" s="207">
        <v>3.95</v>
      </c>
      <c r="E286" s="207">
        <v>1.417</v>
      </c>
      <c r="F286" s="207">
        <v>0</v>
      </c>
      <c r="G286" s="207">
        <v>29.75</v>
      </c>
      <c r="H286" s="207">
        <v>5.8000000000000003E-2</v>
      </c>
      <c r="I286" s="207">
        <v>0.13300000000000001</v>
      </c>
      <c r="J286" s="207">
        <v>0.17499999999999999</v>
      </c>
      <c r="K286" s="207">
        <v>3.0000000000000001E-3</v>
      </c>
      <c r="L286" s="207">
        <v>0.29699999999999999</v>
      </c>
      <c r="M286" s="207">
        <v>5.25</v>
      </c>
      <c r="N286" s="208">
        <v>0</v>
      </c>
      <c r="O286" s="208">
        <v>12.25</v>
      </c>
      <c r="P286" s="208">
        <v>2E-3</v>
      </c>
      <c r="Q286" s="208">
        <v>98</v>
      </c>
      <c r="R286" s="209">
        <v>1.7000000000000001E-2</v>
      </c>
    </row>
    <row r="287" spans="1:18" ht="15.75">
      <c r="A287" s="18">
        <v>301</v>
      </c>
      <c r="B287" s="5" t="s">
        <v>194</v>
      </c>
      <c r="C287" s="102" t="s">
        <v>51</v>
      </c>
      <c r="D287" s="20">
        <f t="shared" ref="D287:R287" si="65">SUM(D288:D292)</f>
        <v>24.53</v>
      </c>
      <c r="E287" s="20">
        <f t="shared" si="65"/>
        <v>25.34</v>
      </c>
      <c r="F287" s="20">
        <f t="shared" si="65"/>
        <v>3.0300000000000002</v>
      </c>
      <c r="G287" s="20">
        <f t="shared" si="65"/>
        <v>338.09999999999997</v>
      </c>
      <c r="H287" s="20">
        <f t="shared" si="65"/>
        <v>0.08</v>
      </c>
      <c r="I287" s="20">
        <f t="shared" si="65"/>
        <v>0.121</v>
      </c>
      <c r="J287" s="20">
        <f t="shared" si="65"/>
        <v>2.4129999999999998</v>
      </c>
      <c r="K287" s="20">
        <f t="shared" si="65"/>
        <v>0.10200000000000001</v>
      </c>
      <c r="L287" s="20">
        <f t="shared" si="65"/>
        <v>0.75700000000000001</v>
      </c>
      <c r="M287" s="20">
        <f t="shared" si="65"/>
        <v>17.740000000000002</v>
      </c>
      <c r="N287" s="20">
        <f t="shared" si="65"/>
        <v>9.0000000000000011E-3</v>
      </c>
      <c r="O287" s="20">
        <f t="shared" si="65"/>
        <v>26.4</v>
      </c>
      <c r="P287" s="20">
        <f t="shared" si="65"/>
        <v>1.7000000000000001E-2</v>
      </c>
      <c r="Q287" s="20">
        <f t="shared" si="65"/>
        <v>227.58</v>
      </c>
      <c r="R287" s="94">
        <f t="shared" si="65"/>
        <v>1.536</v>
      </c>
    </row>
    <row r="288" spans="1:18" ht="15.75">
      <c r="A288" s="18"/>
      <c r="B288" s="11" t="s">
        <v>195</v>
      </c>
      <c r="C288" s="103" t="s">
        <v>196</v>
      </c>
      <c r="D288" s="13">
        <v>23.77</v>
      </c>
      <c r="E288" s="13">
        <v>24.03</v>
      </c>
      <c r="F288" s="13">
        <v>0</v>
      </c>
      <c r="G288" s="13">
        <v>310.88</v>
      </c>
      <c r="H288" s="22">
        <v>2.1999999999999999E-2</v>
      </c>
      <c r="I288" s="22">
        <v>0</v>
      </c>
      <c r="J288" s="13">
        <v>2.351</v>
      </c>
      <c r="K288" s="120">
        <v>9.4E-2</v>
      </c>
      <c r="L288" s="120">
        <v>0.65300000000000002</v>
      </c>
      <c r="M288" s="121">
        <v>2.5760000000000001</v>
      </c>
      <c r="N288" s="22">
        <v>8.0000000000000002E-3</v>
      </c>
      <c r="O288" s="22">
        <v>23.5</v>
      </c>
      <c r="P288" s="22">
        <v>1.7000000000000001E-2</v>
      </c>
      <c r="Q288" s="122">
        <v>215.52</v>
      </c>
      <c r="R288" s="55">
        <v>0.21299999999999999</v>
      </c>
    </row>
    <row r="289" spans="1:18" ht="15.75">
      <c r="A289" s="18"/>
      <c r="B289" s="11" t="s">
        <v>38</v>
      </c>
      <c r="C289" s="103" t="s">
        <v>197</v>
      </c>
      <c r="D289" s="13">
        <v>0</v>
      </c>
      <c r="E289" s="13">
        <v>0</v>
      </c>
      <c r="F289" s="13">
        <v>0</v>
      </c>
      <c r="G289" s="13">
        <v>0</v>
      </c>
      <c r="H289" s="22">
        <v>0</v>
      </c>
      <c r="I289" s="22">
        <v>0</v>
      </c>
      <c r="J289" s="13">
        <v>0</v>
      </c>
      <c r="K289" s="120">
        <v>0</v>
      </c>
      <c r="L289" s="120">
        <v>0</v>
      </c>
      <c r="M289" s="121">
        <v>0.68400000000000005</v>
      </c>
      <c r="N289" s="22">
        <v>0</v>
      </c>
      <c r="O289" s="22">
        <v>0</v>
      </c>
      <c r="P289" s="22">
        <v>0</v>
      </c>
      <c r="Q289" s="122">
        <v>0</v>
      </c>
      <c r="R289" s="55">
        <v>0</v>
      </c>
    </row>
    <row r="290" spans="1:18" ht="30">
      <c r="A290" s="18"/>
      <c r="B290" s="11" t="s">
        <v>142</v>
      </c>
      <c r="C290" s="103" t="s">
        <v>198</v>
      </c>
      <c r="D290" s="13">
        <v>0.42</v>
      </c>
      <c r="E290" s="13">
        <v>0.06</v>
      </c>
      <c r="F290" s="13">
        <v>2.54</v>
      </c>
      <c r="G290" s="13">
        <v>12.34</v>
      </c>
      <c r="H290" s="22">
        <v>5.6000000000000001E-2</v>
      </c>
      <c r="I290" s="22">
        <v>0.12</v>
      </c>
      <c r="J290" s="13">
        <v>0</v>
      </c>
      <c r="K290" s="120">
        <v>0</v>
      </c>
      <c r="L290" s="120">
        <v>6.7000000000000004E-2</v>
      </c>
      <c r="M290" s="121">
        <v>12.8</v>
      </c>
      <c r="N290" s="22">
        <v>0</v>
      </c>
      <c r="O290" s="22">
        <v>1.65</v>
      </c>
      <c r="P290" s="22">
        <v>0</v>
      </c>
      <c r="Q290" s="122">
        <v>4.3099999999999996</v>
      </c>
      <c r="R290" s="55">
        <v>1.28</v>
      </c>
    </row>
    <row r="291" spans="1:18" ht="15.75">
      <c r="A291" s="18"/>
      <c r="B291" s="11" t="s">
        <v>150</v>
      </c>
      <c r="C291" s="103" t="s">
        <v>135</v>
      </c>
      <c r="D291" s="13">
        <v>0</v>
      </c>
      <c r="E291" s="13">
        <v>0</v>
      </c>
      <c r="F291" s="13">
        <v>0</v>
      </c>
      <c r="G291" s="13">
        <v>0</v>
      </c>
      <c r="H291" s="22">
        <v>0</v>
      </c>
      <c r="I291" s="22">
        <v>0</v>
      </c>
      <c r="J291" s="13">
        <v>0</v>
      </c>
      <c r="K291" s="120">
        <v>0</v>
      </c>
      <c r="L291" s="120">
        <v>0</v>
      </c>
      <c r="M291" s="121">
        <v>0</v>
      </c>
      <c r="N291" s="22">
        <v>0</v>
      </c>
      <c r="O291" s="22">
        <v>0</v>
      </c>
      <c r="P291" s="22">
        <v>0</v>
      </c>
      <c r="Q291" s="122">
        <v>0</v>
      </c>
      <c r="R291" s="55">
        <v>0</v>
      </c>
    </row>
    <row r="292" spans="1:18" ht="15.75">
      <c r="A292" s="18"/>
      <c r="B292" s="11" t="s">
        <v>152</v>
      </c>
      <c r="C292" s="103" t="s">
        <v>199</v>
      </c>
      <c r="D292" s="13">
        <v>0.34</v>
      </c>
      <c r="E292" s="13">
        <v>1.25</v>
      </c>
      <c r="F292" s="13">
        <v>0.49</v>
      </c>
      <c r="G292" s="13">
        <v>14.88</v>
      </c>
      <c r="H292" s="22">
        <v>2E-3</v>
      </c>
      <c r="I292" s="22">
        <v>1E-3</v>
      </c>
      <c r="J292" s="13">
        <v>6.2E-2</v>
      </c>
      <c r="K292" s="120">
        <v>8.0000000000000002E-3</v>
      </c>
      <c r="L292" s="120">
        <v>3.6999999999999998E-2</v>
      </c>
      <c r="M292" s="121">
        <v>1.68</v>
      </c>
      <c r="N292" s="22">
        <v>1E-3</v>
      </c>
      <c r="O292" s="22">
        <v>1.25</v>
      </c>
      <c r="P292" s="22">
        <v>0</v>
      </c>
      <c r="Q292" s="122">
        <v>7.75</v>
      </c>
      <c r="R292" s="55">
        <v>4.2999999999999997E-2</v>
      </c>
    </row>
    <row r="293" spans="1:18" ht="28.5">
      <c r="A293" s="204">
        <v>204</v>
      </c>
      <c r="B293" s="57" t="s">
        <v>200</v>
      </c>
      <c r="C293" s="271">
        <v>180</v>
      </c>
      <c r="D293" s="346">
        <f t="shared" ref="D293:R293" si="66">SUM(D294:D297)</f>
        <v>6.04</v>
      </c>
      <c r="E293" s="346">
        <f t="shared" si="66"/>
        <v>7.915</v>
      </c>
      <c r="F293" s="346">
        <f t="shared" si="66"/>
        <v>48.802</v>
      </c>
      <c r="G293" s="346">
        <f t="shared" si="66"/>
        <v>281.10000000000002</v>
      </c>
      <c r="H293" s="346">
        <f t="shared" si="66"/>
        <v>1E-3</v>
      </c>
      <c r="I293" s="346">
        <f t="shared" si="66"/>
        <v>0.01</v>
      </c>
      <c r="J293" s="346">
        <f t="shared" si="66"/>
        <v>0</v>
      </c>
      <c r="K293" s="346">
        <f t="shared" si="66"/>
        <v>2.8000000000000001E-2</v>
      </c>
      <c r="L293" s="346">
        <f t="shared" si="66"/>
        <v>6.3E-2</v>
      </c>
      <c r="M293" s="346">
        <f t="shared" si="66"/>
        <v>1.512</v>
      </c>
      <c r="N293" s="346">
        <f t="shared" si="66"/>
        <v>0</v>
      </c>
      <c r="O293" s="346">
        <f t="shared" si="66"/>
        <v>3.1E-2</v>
      </c>
      <c r="P293" s="346">
        <f t="shared" si="66"/>
        <v>0</v>
      </c>
      <c r="Q293" s="346">
        <f t="shared" si="66"/>
        <v>1.89</v>
      </c>
      <c r="R293" s="347">
        <f t="shared" si="66"/>
        <v>1.2999999999999999E-2</v>
      </c>
    </row>
    <row r="294" spans="1:18">
      <c r="A294" s="217"/>
      <c r="B294" s="61" t="s">
        <v>25</v>
      </c>
      <c r="C294" s="199" t="s">
        <v>388</v>
      </c>
      <c r="D294" s="61">
        <v>4.57</v>
      </c>
      <c r="E294" s="61">
        <v>5.0000000000000001E-3</v>
      </c>
      <c r="F294" s="61">
        <v>8.2000000000000003E-2</v>
      </c>
      <c r="G294" s="61">
        <v>41.7</v>
      </c>
      <c r="H294" s="61">
        <v>1E-3</v>
      </c>
      <c r="I294" s="61">
        <v>0.01</v>
      </c>
      <c r="J294" s="61">
        <v>0</v>
      </c>
      <c r="K294" s="61">
        <v>2.8000000000000001E-2</v>
      </c>
      <c r="L294" s="61">
        <v>6.3E-2</v>
      </c>
      <c r="M294" s="61">
        <v>1.512</v>
      </c>
      <c r="N294" s="220">
        <v>0</v>
      </c>
      <c r="O294" s="220">
        <v>3.1E-2</v>
      </c>
      <c r="P294" s="220">
        <v>0</v>
      </c>
      <c r="Q294" s="220">
        <v>1.89</v>
      </c>
      <c r="R294" s="221">
        <v>1.2999999999999999E-2</v>
      </c>
    </row>
    <row r="295" spans="1:18">
      <c r="A295" s="204"/>
      <c r="B295" s="61" t="s">
        <v>38</v>
      </c>
      <c r="C295" s="199" t="s">
        <v>389</v>
      </c>
      <c r="D295" s="61">
        <v>0</v>
      </c>
      <c r="E295" s="61">
        <v>0</v>
      </c>
      <c r="F295" s="61">
        <v>0</v>
      </c>
      <c r="G295" s="61">
        <v>0</v>
      </c>
      <c r="H295" s="61">
        <v>0</v>
      </c>
      <c r="I295" s="61">
        <v>0</v>
      </c>
      <c r="J295" s="61">
        <v>0</v>
      </c>
      <c r="K295" s="61">
        <v>0</v>
      </c>
      <c r="L295" s="61">
        <v>0</v>
      </c>
      <c r="M295" s="61">
        <v>0</v>
      </c>
      <c r="N295" s="220">
        <v>0</v>
      </c>
      <c r="O295" s="220">
        <v>0</v>
      </c>
      <c r="P295" s="220">
        <v>0</v>
      </c>
      <c r="Q295" s="220">
        <v>0</v>
      </c>
      <c r="R295" s="221">
        <v>0</v>
      </c>
    </row>
    <row r="296" spans="1:18">
      <c r="A296" s="204"/>
      <c r="B296" s="61" t="s">
        <v>150</v>
      </c>
      <c r="C296" s="199" t="s">
        <v>390</v>
      </c>
      <c r="D296" s="61">
        <v>0</v>
      </c>
      <c r="E296" s="61">
        <v>0</v>
      </c>
      <c r="F296" s="61">
        <v>0</v>
      </c>
      <c r="G296" s="61">
        <v>0</v>
      </c>
      <c r="H296" s="61">
        <v>0</v>
      </c>
      <c r="I296" s="61">
        <v>0</v>
      </c>
      <c r="J296" s="61">
        <v>0</v>
      </c>
      <c r="K296" s="61">
        <v>0</v>
      </c>
      <c r="L296" s="61">
        <v>0</v>
      </c>
      <c r="M296" s="61">
        <v>0</v>
      </c>
      <c r="N296" s="220">
        <v>0</v>
      </c>
      <c r="O296" s="220">
        <v>0</v>
      </c>
      <c r="P296" s="220">
        <v>0</v>
      </c>
      <c r="Q296" s="220">
        <v>0</v>
      </c>
      <c r="R296" s="221">
        <v>0</v>
      </c>
    </row>
    <row r="297" spans="1:18" ht="30">
      <c r="A297" s="217"/>
      <c r="B297" s="61" t="s">
        <v>268</v>
      </c>
      <c r="C297" s="199" t="s">
        <v>375</v>
      </c>
      <c r="D297" s="61">
        <v>1.47</v>
      </c>
      <c r="E297" s="61">
        <v>7.91</v>
      </c>
      <c r="F297" s="61">
        <v>48.72</v>
      </c>
      <c r="G297" s="61">
        <v>239.4</v>
      </c>
      <c r="H297" s="61">
        <v>0</v>
      </c>
      <c r="I297" s="61">
        <v>0</v>
      </c>
      <c r="J297" s="61">
        <v>0</v>
      </c>
      <c r="K297" s="61">
        <v>0</v>
      </c>
      <c r="L297" s="61">
        <v>0</v>
      </c>
      <c r="M297" s="61">
        <v>0</v>
      </c>
      <c r="N297" s="220">
        <v>0</v>
      </c>
      <c r="O297" s="220">
        <v>0</v>
      </c>
      <c r="P297" s="220">
        <v>0</v>
      </c>
      <c r="Q297" s="220">
        <v>0</v>
      </c>
      <c r="R297" s="221">
        <v>0</v>
      </c>
    </row>
    <row r="298" spans="1:18" ht="28.5">
      <c r="A298" s="27" t="s">
        <v>202</v>
      </c>
      <c r="B298" s="28" t="s">
        <v>203</v>
      </c>
      <c r="C298" s="123" t="s">
        <v>24</v>
      </c>
      <c r="D298" s="30">
        <f t="shared" ref="D298:R298" si="67">SUM(D299:D301)</f>
        <v>0.56000000000000005</v>
      </c>
      <c r="E298" s="30">
        <f t="shared" si="67"/>
        <v>0</v>
      </c>
      <c r="F298" s="30">
        <f t="shared" si="67"/>
        <v>30.22</v>
      </c>
      <c r="G298" s="30">
        <f t="shared" si="67"/>
        <v>123.06</v>
      </c>
      <c r="H298" s="30">
        <f t="shared" si="67"/>
        <v>6.0000000000000001E-3</v>
      </c>
      <c r="I298" s="30">
        <f t="shared" si="67"/>
        <v>2E-3</v>
      </c>
      <c r="J298" s="30">
        <f t="shared" si="67"/>
        <v>0.04</v>
      </c>
      <c r="K298" s="30">
        <f t="shared" si="67"/>
        <v>0</v>
      </c>
      <c r="L298" s="30">
        <f t="shared" si="67"/>
        <v>0</v>
      </c>
      <c r="M298" s="30">
        <f t="shared" si="67"/>
        <v>3.12</v>
      </c>
      <c r="N298" s="30">
        <f t="shared" si="67"/>
        <v>0</v>
      </c>
      <c r="O298" s="30">
        <f t="shared" si="67"/>
        <v>0</v>
      </c>
      <c r="P298" s="30">
        <f t="shared" si="67"/>
        <v>0</v>
      </c>
      <c r="Q298" s="30">
        <f t="shared" si="67"/>
        <v>0</v>
      </c>
      <c r="R298" s="59">
        <f t="shared" si="67"/>
        <v>0.12</v>
      </c>
    </row>
    <row r="299" spans="1:18">
      <c r="A299" s="52"/>
      <c r="B299" s="68" t="s">
        <v>204</v>
      </c>
      <c r="C299" s="124" t="s">
        <v>205</v>
      </c>
      <c r="D299" s="43">
        <v>0.56000000000000005</v>
      </c>
      <c r="E299" s="43">
        <v>0</v>
      </c>
      <c r="F299" s="43">
        <v>10.26</v>
      </c>
      <c r="G299" s="43">
        <v>43.26</v>
      </c>
      <c r="H299" s="43">
        <v>6.0000000000000001E-3</v>
      </c>
      <c r="I299" s="43">
        <v>2E-3</v>
      </c>
      <c r="J299" s="43">
        <v>0.04</v>
      </c>
      <c r="K299" s="43">
        <v>0</v>
      </c>
      <c r="L299" s="43">
        <v>0</v>
      </c>
      <c r="M299" s="43">
        <v>2.52</v>
      </c>
      <c r="N299" s="44">
        <v>0</v>
      </c>
      <c r="O299" s="44">
        <v>0</v>
      </c>
      <c r="P299" s="44">
        <v>0</v>
      </c>
      <c r="Q299" s="44">
        <v>0</v>
      </c>
      <c r="R299" s="45">
        <v>0.06</v>
      </c>
    </row>
    <row r="300" spans="1:18">
      <c r="A300" s="52"/>
      <c r="B300" s="68" t="s">
        <v>29</v>
      </c>
      <c r="C300" s="124" t="s">
        <v>116</v>
      </c>
      <c r="D300" s="43">
        <v>0</v>
      </c>
      <c r="E300" s="43">
        <v>0</v>
      </c>
      <c r="F300" s="43">
        <v>0</v>
      </c>
      <c r="G300" s="43">
        <v>0</v>
      </c>
      <c r="H300" s="43">
        <v>0</v>
      </c>
      <c r="I300" s="43">
        <v>0</v>
      </c>
      <c r="J300" s="43">
        <v>0</v>
      </c>
      <c r="K300" s="43">
        <v>0</v>
      </c>
      <c r="L300" s="43">
        <v>0</v>
      </c>
      <c r="M300" s="43">
        <v>0</v>
      </c>
      <c r="N300" s="44">
        <v>0</v>
      </c>
      <c r="O300" s="44">
        <v>0</v>
      </c>
      <c r="P300" s="44">
        <v>0</v>
      </c>
      <c r="Q300" s="44">
        <v>0</v>
      </c>
      <c r="R300" s="45">
        <v>0</v>
      </c>
    </row>
    <row r="301" spans="1:18">
      <c r="A301" s="52"/>
      <c r="B301" s="68" t="s">
        <v>33</v>
      </c>
      <c r="C301" s="124" t="s">
        <v>112</v>
      </c>
      <c r="D301" s="43">
        <v>0</v>
      </c>
      <c r="E301" s="43">
        <v>0</v>
      </c>
      <c r="F301" s="43">
        <v>19.96</v>
      </c>
      <c r="G301" s="43">
        <v>79.8</v>
      </c>
      <c r="H301" s="43">
        <v>0</v>
      </c>
      <c r="I301" s="43">
        <v>0</v>
      </c>
      <c r="J301" s="43">
        <v>0</v>
      </c>
      <c r="K301" s="43">
        <v>0</v>
      </c>
      <c r="L301" s="43">
        <v>0</v>
      </c>
      <c r="M301" s="43">
        <v>0.6</v>
      </c>
      <c r="N301" s="44">
        <v>0</v>
      </c>
      <c r="O301" s="44">
        <v>0</v>
      </c>
      <c r="P301" s="44">
        <v>0</v>
      </c>
      <c r="Q301" s="44">
        <v>0</v>
      </c>
      <c r="R301" s="45">
        <v>0.06</v>
      </c>
    </row>
    <row r="302" spans="1:18">
      <c r="A302" s="10">
        <v>11</v>
      </c>
      <c r="B302" s="28" t="s">
        <v>95</v>
      </c>
      <c r="C302" s="87">
        <v>30</v>
      </c>
      <c r="D302" s="31">
        <f t="shared" ref="D302:R302" si="68">SUM(D303)</f>
        <v>1.98</v>
      </c>
      <c r="E302" s="31">
        <f t="shared" si="68"/>
        <v>0.36</v>
      </c>
      <c r="F302" s="31">
        <f t="shared" si="68"/>
        <v>10.8</v>
      </c>
      <c r="G302" s="31">
        <f t="shared" si="68"/>
        <v>54.3</v>
      </c>
      <c r="H302" s="31">
        <f t="shared" si="68"/>
        <v>5.3999999999999999E-2</v>
      </c>
      <c r="I302" s="31">
        <f t="shared" si="68"/>
        <v>2.4E-2</v>
      </c>
      <c r="J302" s="31">
        <f t="shared" si="68"/>
        <v>0</v>
      </c>
      <c r="K302" s="31">
        <f t="shared" si="68"/>
        <v>0</v>
      </c>
      <c r="L302" s="31">
        <f t="shared" si="68"/>
        <v>0</v>
      </c>
      <c r="M302" s="31">
        <f t="shared" si="68"/>
        <v>0</v>
      </c>
      <c r="N302" s="31">
        <f t="shared" si="68"/>
        <v>0</v>
      </c>
      <c r="O302" s="31">
        <f t="shared" si="68"/>
        <v>0</v>
      </c>
      <c r="P302" s="31">
        <f t="shared" si="68"/>
        <v>0</v>
      </c>
      <c r="Q302" s="31">
        <f t="shared" si="68"/>
        <v>0</v>
      </c>
      <c r="R302" s="31">
        <f t="shared" si="68"/>
        <v>0</v>
      </c>
    </row>
    <row r="303" spans="1:18" ht="15.75" thickBot="1">
      <c r="A303" s="10"/>
      <c r="B303" s="68" t="s">
        <v>96</v>
      </c>
      <c r="C303" s="88" t="s">
        <v>97</v>
      </c>
      <c r="D303" s="14">
        <v>1.98</v>
      </c>
      <c r="E303" s="14">
        <v>0.36</v>
      </c>
      <c r="F303" s="14">
        <v>10.8</v>
      </c>
      <c r="G303" s="14">
        <v>54.3</v>
      </c>
      <c r="H303" s="14">
        <v>5.3999999999999999E-2</v>
      </c>
      <c r="I303" s="14">
        <v>2.4E-2</v>
      </c>
      <c r="J303" s="14">
        <v>0</v>
      </c>
      <c r="K303" s="15">
        <v>0</v>
      </c>
      <c r="L303" s="15">
        <v>0</v>
      </c>
      <c r="M303" s="15">
        <v>0</v>
      </c>
      <c r="N303" s="15">
        <v>0</v>
      </c>
      <c r="O303" s="15">
        <v>0</v>
      </c>
      <c r="P303" s="15">
        <v>0</v>
      </c>
      <c r="Q303" s="15">
        <v>0</v>
      </c>
      <c r="R303" s="17">
        <v>0</v>
      </c>
    </row>
    <row r="304" spans="1:18" ht="16.5" thickBot="1">
      <c r="A304" s="834" t="s">
        <v>160</v>
      </c>
      <c r="B304" s="835"/>
      <c r="C304" s="836"/>
      <c r="D304" s="125">
        <f>SUM(D271,D280,D287,D293,D298,D302,)</f>
        <v>51.09</v>
      </c>
      <c r="E304" s="125">
        <f t="shared" ref="E304:R304" si="69">SUM(E271,E280,E287,E293,E298,E302,)</f>
        <v>44.237000000000002</v>
      </c>
      <c r="F304" s="125">
        <f t="shared" si="69"/>
        <v>146.19200000000001</v>
      </c>
      <c r="G304" s="125">
        <f t="shared" si="69"/>
        <v>1095.3399999999999</v>
      </c>
      <c r="H304" s="125">
        <f t="shared" si="69"/>
        <v>0.42300000000000004</v>
      </c>
      <c r="I304" s="125">
        <f t="shared" si="69"/>
        <v>1.163</v>
      </c>
      <c r="J304" s="125">
        <f t="shared" si="69"/>
        <v>37.954999999999991</v>
      </c>
      <c r="K304" s="125">
        <f t="shared" si="69"/>
        <v>0.64900000000000002</v>
      </c>
      <c r="L304" s="125">
        <f t="shared" si="69"/>
        <v>2.3890000000000002</v>
      </c>
      <c r="M304" s="125">
        <f t="shared" si="69"/>
        <v>96.282000000000011</v>
      </c>
      <c r="N304" s="125">
        <f t="shared" si="69"/>
        <v>8.6999999999999994E-2</v>
      </c>
      <c r="O304" s="125">
        <f t="shared" si="69"/>
        <v>107.286</v>
      </c>
      <c r="P304" s="125">
        <f t="shared" si="69"/>
        <v>3.1E-2</v>
      </c>
      <c r="Q304" s="125">
        <f t="shared" si="69"/>
        <v>561.27</v>
      </c>
      <c r="R304" s="125">
        <f t="shared" si="69"/>
        <v>6.5989999999999993</v>
      </c>
    </row>
    <row r="305" spans="1:18" ht="19.5" thickBot="1">
      <c r="A305" s="840" t="s">
        <v>99</v>
      </c>
      <c r="B305" s="841"/>
      <c r="C305" s="842"/>
      <c r="D305" s="73">
        <f t="shared" ref="D305:R305" si="70">SUM(D200,D304,)</f>
        <v>84.87</v>
      </c>
      <c r="E305" s="73">
        <f t="shared" si="70"/>
        <v>64.581999999999994</v>
      </c>
      <c r="F305" s="73">
        <f t="shared" si="70"/>
        <v>231.85000000000002</v>
      </c>
      <c r="G305" s="73">
        <f t="shared" si="70"/>
        <v>1752.1299999999999</v>
      </c>
      <c r="H305" s="73">
        <f t="shared" si="70"/>
        <v>0.65100000000000002</v>
      </c>
      <c r="I305" s="73">
        <f t="shared" si="70"/>
        <v>1.8400000000000003</v>
      </c>
      <c r="J305" s="73">
        <f t="shared" si="70"/>
        <v>49.902999999999992</v>
      </c>
      <c r="K305" s="73">
        <f t="shared" si="70"/>
        <v>0.80400000000000005</v>
      </c>
      <c r="L305" s="73">
        <f t="shared" si="70"/>
        <v>3.9250000000000003</v>
      </c>
      <c r="M305" s="73">
        <f t="shared" si="70"/>
        <v>485.7360000000001</v>
      </c>
      <c r="N305" s="73">
        <f t="shared" si="70"/>
        <v>0.108</v>
      </c>
      <c r="O305" s="73">
        <f t="shared" si="70"/>
        <v>212.92600000000002</v>
      </c>
      <c r="P305" s="73">
        <f t="shared" si="70"/>
        <v>8.8000000000000009E-2</v>
      </c>
      <c r="Q305" s="73">
        <f t="shared" si="70"/>
        <v>1035.6500000000001</v>
      </c>
      <c r="R305" s="73">
        <f t="shared" si="70"/>
        <v>13.212999999999997</v>
      </c>
    </row>
    <row r="306" spans="1:18">
      <c r="A306" s="126"/>
      <c r="B306" s="127"/>
      <c r="C306" s="128"/>
      <c r="D306" s="129"/>
      <c r="E306" s="129"/>
      <c r="F306" s="129"/>
      <c r="G306" s="129"/>
      <c r="H306" s="129"/>
      <c r="I306" s="129"/>
      <c r="J306" s="129"/>
      <c r="K306" s="129"/>
      <c r="L306" s="129"/>
      <c r="M306" s="129"/>
      <c r="N306" s="129"/>
      <c r="O306" s="129"/>
      <c r="P306" s="129"/>
      <c r="Q306" s="129"/>
      <c r="R306" s="129"/>
    </row>
    <row r="307" spans="1:18">
      <c r="A307" s="126"/>
      <c r="B307" s="127"/>
      <c r="C307" s="128"/>
      <c r="D307" s="129"/>
      <c r="E307" s="129"/>
      <c r="F307" s="129"/>
      <c r="G307" s="129"/>
      <c r="H307" s="129"/>
      <c r="I307" s="129"/>
      <c r="J307" s="129"/>
      <c r="K307" s="129"/>
      <c r="L307" s="129"/>
      <c r="M307" s="129"/>
      <c r="N307" s="129"/>
      <c r="O307" s="129"/>
      <c r="P307" s="129"/>
      <c r="Q307" s="129"/>
      <c r="R307" s="129"/>
    </row>
    <row r="308" spans="1:18">
      <c r="A308" s="130"/>
      <c r="B308" s="131"/>
      <c r="C308" s="132"/>
      <c r="D308" s="133"/>
      <c r="E308" s="133"/>
      <c r="F308" s="133"/>
      <c r="G308" s="133"/>
      <c r="H308" s="133"/>
      <c r="I308" s="133"/>
      <c r="J308" s="133"/>
      <c r="K308" s="133"/>
      <c r="L308" s="133"/>
      <c r="M308" s="133"/>
      <c r="N308" s="133"/>
      <c r="O308" s="133"/>
      <c r="P308" s="133"/>
      <c r="Q308" s="133"/>
      <c r="R308" s="133"/>
    </row>
    <row r="309" spans="1:18" ht="15.75" thickBot="1">
      <c r="A309" s="843" t="s">
        <v>264</v>
      </c>
      <c r="B309" s="843"/>
      <c r="C309" s="843"/>
      <c r="D309" s="843"/>
      <c r="E309" s="843"/>
      <c r="F309" s="843"/>
      <c r="G309" s="843"/>
      <c r="H309" s="843"/>
      <c r="I309" s="843"/>
      <c r="J309" s="843"/>
      <c r="K309" s="843"/>
      <c r="L309" s="843"/>
      <c r="M309" s="843"/>
      <c r="N309" s="843"/>
      <c r="O309" s="843"/>
      <c r="P309" s="843"/>
      <c r="Q309" s="843"/>
      <c r="R309" s="843"/>
    </row>
    <row r="310" spans="1:18">
      <c r="A310" s="844" t="s">
        <v>279</v>
      </c>
      <c r="B310" s="824" t="s">
        <v>280</v>
      </c>
      <c r="C310" s="824" t="s">
        <v>266</v>
      </c>
      <c r="D310" s="827" t="s">
        <v>4</v>
      </c>
      <c r="E310" s="828"/>
      <c r="F310" s="829"/>
      <c r="G310" s="825" t="s">
        <v>5</v>
      </c>
      <c r="H310" s="827" t="s">
        <v>6</v>
      </c>
      <c r="I310" s="828"/>
      <c r="J310" s="828"/>
      <c r="K310" s="828"/>
      <c r="L310" s="829"/>
      <c r="M310" s="825" t="s">
        <v>7</v>
      </c>
      <c r="N310" s="827"/>
      <c r="O310" s="827"/>
      <c r="P310" s="827"/>
      <c r="Q310" s="827"/>
      <c r="R310" s="830"/>
    </row>
    <row r="311" spans="1:18" ht="29.25" thickBot="1">
      <c r="A311" s="845"/>
      <c r="B311" s="846"/>
      <c r="C311" s="846"/>
      <c r="D311" s="1" t="s">
        <v>8</v>
      </c>
      <c r="E311" s="1" t="s">
        <v>9</v>
      </c>
      <c r="F311" s="1" t="s">
        <v>10</v>
      </c>
      <c r="G311" s="826"/>
      <c r="H311" s="1" t="s">
        <v>11</v>
      </c>
      <c r="I311" s="1" t="s">
        <v>12</v>
      </c>
      <c r="J311" s="1" t="s">
        <v>13</v>
      </c>
      <c r="K311" s="1" t="s">
        <v>14</v>
      </c>
      <c r="L311" s="1" t="s">
        <v>15</v>
      </c>
      <c r="M311" s="1" t="s">
        <v>16</v>
      </c>
      <c r="N311" s="2" t="s">
        <v>17</v>
      </c>
      <c r="O311" s="2" t="s">
        <v>18</v>
      </c>
      <c r="P311" s="2" t="s">
        <v>19</v>
      </c>
      <c r="Q311" s="2" t="s">
        <v>20</v>
      </c>
      <c r="R311" s="3" t="s">
        <v>21</v>
      </c>
    </row>
    <row r="312" spans="1:18" ht="19.5" thickBot="1">
      <c r="A312" s="831" t="s">
        <v>164</v>
      </c>
      <c r="B312" s="832"/>
      <c r="C312" s="832"/>
      <c r="D312" s="832"/>
      <c r="E312" s="832"/>
      <c r="F312" s="832"/>
      <c r="G312" s="832"/>
      <c r="H312" s="832"/>
      <c r="I312" s="832"/>
      <c r="J312" s="832"/>
      <c r="K312" s="832"/>
      <c r="L312" s="832"/>
      <c r="M312" s="832"/>
      <c r="N312" s="832"/>
      <c r="O312" s="832"/>
      <c r="P312" s="832"/>
      <c r="Q312" s="832"/>
      <c r="R312" s="833"/>
    </row>
    <row r="313" spans="1:18" ht="28.5">
      <c r="A313" s="153">
        <v>58</v>
      </c>
      <c r="B313" s="48" t="s">
        <v>56</v>
      </c>
      <c r="C313" s="481" t="s">
        <v>51</v>
      </c>
      <c r="D313" s="482">
        <f t="shared" ref="D313:R313" si="71">SUM(D314:D317)</f>
        <v>5.15</v>
      </c>
      <c r="E313" s="482">
        <f t="shared" si="71"/>
        <v>9.06</v>
      </c>
      <c r="F313" s="482">
        <f t="shared" si="71"/>
        <v>7.8000000000000007</v>
      </c>
      <c r="G313" s="482">
        <f t="shared" si="71"/>
        <v>133.05000000000001</v>
      </c>
      <c r="H313" s="482">
        <f t="shared" si="71"/>
        <v>2.1999999999999999E-2</v>
      </c>
      <c r="I313" s="482">
        <f t="shared" si="71"/>
        <v>7.4999999999999997E-2</v>
      </c>
      <c r="J313" s="482">
        <f t="shared" si="71"/>
        <v>8.57</v>
      </c>
      <c r="K313" s="482">
        <f t="shared" si="71"/>
        <v>4.4999999999999998E-2</v>
      </c>
      <c r="L313" s="482">
        <f t="shared" si="71"/>
        <v>0.61699999999999999</v>
      </c>
      <c r="M313" s="482">
        <f t="shared" si="71"/>
        <v>162.77000000000001</v>
      </c>
      <c r="N313" s="482">
        <f t="shared" si="71"/>
        <v>0</v>
      </c>
      <c r="O313" s="482">
        <f t="shared" si="71"/>
        <v>26.459999999999997</v>
      </c>
      <c r="P313" s="482">
        <f t="shared" si="71"/>
        <v>2E-3</v>
      </c>
      <c r="Q313" s="482">
        <f t="shared" si="71"/>
        <v>116.81</v>
      </c>
      <c r="R313" s="483">
        <f t="shared" si="71"/>
        <v>1.3239999999999998</v>
      </c>
    </row>
    <row r="314" spans="1:18">
      <c r="A314" s="100"/>
      <c r="B314" s="11" t="s">
        <v>57</v>
      </c>
      <c r="C314" s="96" t="s">
        <v>58</v>
      </c>
      <c r="D314" s="13">
        <v>0</v>
      </c>
      <c r="E314" s="13">
        <v>5</v>
      </c>
      <c r="F314" s="13">
        <v>0</v>
      </c>
      <c r="G314" s="13">
        <v>44.95</v>
      </c>
      <c r="H314" s="14">
        <v>0</v>
      </c>
      <c r="I314" s="14">
        <v>0</v>
      </c>
      <c r="J314" s="13">
        <v>0</v>
      </c>
      <c r="K314" s="13">
        <v>0</v>
      </c>
      <c r="L314" s="13">
        <v>0.46</v>
      </c>
      <c r="M314" s="14">
        <v>0</v>
      </c>
      <c r="N314" s="85">
        <v>0</v>
      </c>
      <c r="O314" s="85">
        <v>0</v>
      </c>
      <c r="P314" s="85">
        <v>0</v>
      </c>
      <c r="Q314" s="85">
        <v>0</v>
      </c>
      <c r="R314" s="86">
        <v>0</v>
      </c>
    </row>
    <row r="315" spans="1:18" ht="15.75">
      <c r="A315" s="100"/>
      <c r="B315" s="11" t="s">
        <v>59</v>
      </c>
      <c r="C315" s="96" t="s">
        <v>60</v>
      </c>
      <c r="D315" s="13">
        <v>1.22</v>
      </c>
      <c r="E315" s="13">
        <v>0.08</v>
      </c>
      <c r="F315" s="13">
        <v>7.13</v>
      </c>
      <c r="G315" s="13">
        <v>34.020000000000003</v>
      </c>
      <c r="H315" s="14">
        <v>1.6E-2</v>
      </c>
      <c r="I315" s="14">
        <v>0.03</v>
      </c>
      <c r="J315" s="13">
        <v>8.1</v>
      </c>
      <c r="K315" s="13">
        <v>2E-3</v>
      </c>
      <c r="L315" s="13">
        <v>8.1000000000000003E-2</v>
      </c>
      <c r="M315" s="22">
        <v>30.62</v>
      </c>
      <c r="N315" s="54">
        <v>0</v>
      </c>
      <c r="O315" s="54">
        <v>21.06</v>
      </c>
      <c r="P315" s="54">
        <v>0</v>
      </c>
      <c r="Q315" s="54">
        <v>41.31</v>
      </c>
      <c r="R315" s="55">
        <v>1.17</v>
      </c>
    </row>
    <row r="316" spans="1:18" ht="15.75">
      <c r="A316" s="100"/>
      <c r="B316" s="11" t="s">
        <v>61</v>
      </c>
      <c r="C316" s="96" t="s">
        <v>62</v>
      </c>
      <c r="D316" s="13">
        <v>3.9</v>
      </c>
      <c r="E316" s="13">
        <v>3.98</v>
      </c>
      <c r="F316" s="13">
        <v>0.52</v>
      </c>
      <c r="G316" s="13">
        <v>53.34</v>
      </c>
      <c r="H316" s="14">
        <v>6.0000000000000001E-3</v>
      </c>
      <c r="I316" s="14">
        <v>4.4999999999999998E-2</v>
      </c>
      <c r="J316" s="13">
        <v>0.42</v>
      </c>
      <c r="K316" s="13">
        <v>4.2999999999999997E-2</v>
      </c>
      <c r="L316" s="13">
        <v>7.4999999999999997E-2</v>
      </c>
      <c r="M316" s="22">
        <v>132</v>
      </c>
      <c r="N316" s="54">
        <v>0</v>
      </c>
      <c r="O316" s="54">
        <v>5.25</v>
      </c>
      <c r="P316" s="54">
        <v>2E-3</v>
      </c>
      <c r="Q316" s="54">
        <v>75</v>
      </c>
      <c r="R316" s="55">
        <v>0.15</v>
      </c>
    </row>
    <row r="317" spans="1:18">
      <c r="A317" s="100"/>
      <c r="B317" s="11" t="s">
        <v>63</v>
      </c>
      <c r="C317" s="96" t="s">
        <v>64</v>
      </c>
      <c r="D317" s="13">
        <v>0.03</v>
      </c>
      <c r="E317" s="13">
        <v>0</v>
      </c>
      <c r="F317" s="13">
        <v>0.15</v>
      </c>
      <c r="G317" s="13">
        <v>0.74</v>
      </c>
      <c r="H317" s="14">
        <v>0</v>
      </c>
      <c r="I317" s="14">
        <v>0</v>
      </c>
      <c r="J317" s="13">
        <v>0.05</v>
      </c>
      <c r="K317" s="13">
        <v>0</v>
      </c>
      <c r="L317" s="13">
        <v>1E-3</v>
      </c>
      <c r="M317" s="14">
        <v>0.15</v>
      </c>
      <c r="N317" s="85">
        <v>0</v>
      </c>
      <c r="O317" s="85">
        <v>0.15</v>
      </c>
      <c r="P317" s="85">
        <v>0</v>
      </c>
      <c r="Q317" s="85">
        <v>0.5</v>
      </c>
      <c r="R317" s="86">
        <v>4.0000000000000001E-3</v>
      </c>
    </row>
    <row r="318" spans="1:18">
      <c r="A318" s="204">
        <v>215</v>
      </c>
      <c r="B318" s="213" t="s">
        <v>244</v>
      </c>
      <c r="C318" s="214" t="s">
        <v>367</v>
      </c>
      <c r="D318" s="215">
        <f t="shared" ref="D318:R318" si="72">SUM(D319:D322)</f>
        <v>14.87</v>
      </c>
      <c r="E318" s="215">
        <f t="shared" si="72"/>
        <v>23.36</v>
      </c>
      <c r="F318" s="215">
        <f t="shared" si="72"/>
        <v>2.92</v>
      </c>
      <c r="G318" s="215">
        <f t="shared" si="72"/>
        <v>281.72000000000003</v>
      </c>
      <c r="H318" s="215">
        <f t="shared" si="72"/>
        <v>0.106</v>
      </c>
      <c r="I318" s="215">
        <f t="shared" si="72"/>
        <v>0.56400000000000006</v>
      </c>
      <c r="J318" s="215">
        <f t="shared" si="72"/>
        <v>0.24399999999999999</v>
      </c>
      <c r="K318" s="560">
        <f t="shared" si="72"/>
        <v>0.28200000000000003</v>
      </c>
      <c r="L318" s="560">
        <f t="shared" si="72"/>
        <v>0.59400000000000008</v>
      </c>
      <c r="M318" s="215">
        <f t="shared" si="72"/>
        <v>180.39599999999999</v>
      </c>
      <c r="N318" s="215">
        <f t="shared" si="72"/>
        <v>2.7999999999999997E-2</v>
      </c>
      <c r="O318" s="215">
        <f t="shared" si="72"/>
        <v>25.946999999999999</v>
      </c>
      <c r="P318" s="215">
        <f t="shared" si="72"/>
        <v>0.03</v>
      </c>
      <c r="Q318" s="215">
        <f t="shared" si="72"/>
        <v>271.62</v>
      </c>
      <c r="R318" s="216">
        <f t="shared" si="72"/>
        <v>2.3260000000000001</v>
      </c>
    </row>
    <row r="319" spans="1:18" ht="30">
      <c r="A319" s="204"/>
      <c r="B319" s="64" t="s">
        <v>42</v>
      </c>
      <c r="C319" s="218" t="s">
        <v>454</v>
      </c>
      <c r="D319" s="64">
        <v>1.22</v>
      </c>
      <c r="E319" s="64">
        <v>1.42</v>
      </c>
      <c r="F319" s="64">
        <v>1.91</v>
      </c>
      <c r="G319" s="64">
        <v>25.57</v>
      </c>
      <c r="H319" s="561">
        <v>0</v>
      </c>
      <c r="I319" s="561">
        <v>6.0000000000000001E-3</v>
      </c>
      <c r="J319" s="64">
        <v>0.24399999999999999</v>
      </c>
      <c r="K319" s="411">
        <v>2.4E-2</v>
      </c>
      <c r="L319" s="411">
        <v>5.3999999999999999E-2</v>
      </c>
      <c r="M319" s="561">
        <v>1.296</v>
      </c>
      <c r="N319" s="562">
        <v>0</v>
      </c>
      <c r="O319" s="562">
        <v>2.7E-2</v>
      </c>
      <c r="P319" s="562">
        <v>0</v>
      </c>
      <c r="Q319" s="562">
        <v>1.62</v>
      </c>
      <c r="R319" s="563">
        <v>1.0999999999999999E-2</v>
      </c>
    </row>
    <row r="320" spans="1:18">
      <c r="A320" s="204"/>
      <c r="B320" s="64" t="s">
        <v>25</v>
      </c>
      <c r="C320" s="218" t="s">
        <v>368</v>
      </c>
      <c r="D320" s="64">
        <v>0.09</v>
      </c>
      <c r="E320" s="64">
        <v>4.34</v>
      </c>
      <c r="F320" s="64">
        <v>0.12</v>
      </c>
      <c r="G320" s="64">
        <v>39.99</v>
      </c>
      <c r="H320" s="561">
        <v>4.2999999999999997E-2</v>
      </c>
      <c r="I320" s="561">
        <v>0.16200000000000001</v>
      </c>
      <c r="J320" s="64">
        <v>0</v>
      </c>
      <c r="K320" s="411">
        <v>2.4E-2</v>
      </c>
      <c r="L320" s="411">
        <v>0</v>
      </c>
      <c r="M320" s="561">
        <v>129.6</v>
      </c>
      <c r="N320" s="562">
        <v>0.01</v>
      </c>
      <c r="O320" s="562">
        <v>15.12</v>
      </c>
      <c r="P320" s="562">
        <v>2E-3</v>
      </c>
      <c r="Q320" s="562">
        <v>97.2</v>
      </c>
      <c r="R320" s="563">
        <v>6.5000000000000002E-2</v>
      </c>
    </row>
    <row r="321" spans="1:18">
      <c r="A321" s="204"/>
      <c r="B321" s="64" t="s">
        <v>25</v>
      </c>
      <c r="C321" s="218" t="s">
        <v>370</v>
      </c>
      <c r="D321" s="64">
        <v>0.11</v>
      </c>
      <c r="E321" s="64">
        <v>5.42</v>
      </c>
      <c r="F321" s="64">
        <v>0.15</v>
      </c>
      <c r="G321" s="64">
        <v>49.92</v>
      </c>
      <c r="H321" s="561">
        <v>0</v>
      </c>
      <c r="I321" s="561">
        <v>0</v>
      </c>
      <c r="J321" s="64">
        <v>0</v>
      </c>
      <c r="K321" s="411">
        <v>0</v>
      </c>
      <c r="L321" s="411">
        <v>0</v>
      </c>
      <c r="M321" s="561">
        <v>0</v>
      </c>
      <c r="N321" s="562">
        <v>0</v>
      </c>
      <c r="O321" s="562">
        <v>0</v>
      </c>
      <c r="P321" s="562">
        <v>0</v>
      </c>
      <c r="Q321" s="562">
        <v>0</v>
      </c>
      <c r="R321" s="563">
        <v>0</v>
      </c>
    </row>
    <row r="322" spans="1:18">
      <c r="A322" s="204"/>
      <c r="B322" s="64" t="s">
        <v>227</v>
      </c>
      <c r="C322" s="218" t="s">
        <v>455</v>
      </c>
      <c r="D322" s="64">
        <v>13.45</v>
      </c>
      <c r="E322" s="64">
        <v>12.18</v>
      </c>
      <c r="F322" s="64">
        <v>0.74</v>
      </c>
      <c r="G322" s="64">
        <v>166.24</v>
      </c>
      <c r="H322" s="561">
        <v>6.3E-2</v>
      </c>
      <c r="I322" s="561">
        <v>0.39600000000000002</v>
      </c>
      <c r="J322" s="64">
        <v>0</v>
      </c>
      <c r="K322" s="411">
        <v>0.23400000000000001</v>
      </c>
      <c r="L322" s="411">
        <v>0.54</v>
      </c>
      <c r="M322" s="561">
        <v>49.5</v>
      </c>
      <c r="N322" s="562">
        <v>1.7999999999999999E-2</v>
      </c>
      <c r="O322" s="562">
        <v>10.8</v>
      </c>
      <c r="P322" s="562">
        <v>2.8000000000000001E-2</v>
      </c>
      <c r="Q322" s="562">
        <v>172.8</v>
      </c>
      <c r="R322" s="563">
        <v>2.25</v>
      </c>
    </row>
    <row r="323" spans="1:18">
      <c r="A323" s="23">
        <v>132</v>
      </c>
      <c r="B323" s="5" t="s">
        <v>113</v>
      </c>
      <c r="C323" s="69">
        <v>200</v>
      </c>
      <c r="D323" s="8">
        <f t="shared" ref="D323:R323" si="73">SUM(D324:D326)</f>
        <v>0.03</v>
      </c>
      <c r="E323" s="8">
        <f t="shared" si="73"/>
        <v>0.12</v>
      </c>
      <c r="F323" s="8">
        <f t="shared" si="73"/>
        <v>12.997999999999999</v>
      </c>
      <c r="G323" s="8">
        <f t="shared" si="73"/>
        <v>52.71</v>
      </c>
      <c r="H323" s="8">
        <f t="shared" si="73"/>
        <v>0</v>
      </c>
      <c r="I323" s="8">
        <f t="shared" si="73"/>
        <v>6.0000000000000001E-3</v>
      </c>
      <c r="J323" s="8">
        <f t="shared" si="73"/>
        <v>0.06</v>
      </c>
      <c r="K323" s="81">
        <f t="shared" si="73"/>
        <v>0</v>
      </c>
      <c r="L323" s="81">
        <f t="shared" si="73"/>
        <v>0</v>
      </c>
      <c r="M323" s="81">
        <f t="shared" si="73"/>
        <v>3.3600000000000003</v>
      </c>
      <c r="N323" s="81">
        <f t="shared" si="73"/>
        <v>0</v>
      </c>
      <c r="O323" s="81">
        <f t="shared" si="73"/>
        <v>2.64</v>
      </c>
      <c r="P323" s="81">
        <f t="shared" si="73"/>
        <v>0</v>
      </c>
      <c r="Q323" s="81">
        <f t="shared" si="73"/>
        <v>4.9400000000000004</v>
      </c>
      <c r="R323" s="82">
        <f t="shared" si="73"/>
        <v>0.53100000000000003</v>
      </c>
    </row>
    <row r="324" spans="1:18">
      <c r="A324" s="25"/>
      <c r="B324" s="11" t="s">
        <v>114</v>
      </c>
      <c r="C324" s="70" t="s">
        <v>115</v>
      </c>
      <c r="D324" s="15">
        <v>0.03</v>
      </c>
      <c r="E324" s="15">
        <v>0.12</v>
      </c>
      <c r="F324" s="15">
        <v>2.4E-2</v>
      </c>
      <c r="G324" s="15">
        <v>0.84</v>
      </c>
      <c r="H324" s="15">
        <v>0</v>
      </c>
      <c r="I324" s="15">
        <v>6.0000000000000001E-3</v>
      </c>
      <c r="J324" s="15">
        <v>0.06</v>
      </c>
      <c r="K324" s="13">
        <v>0</v>
      </c>
      <c r="L324" s="13">
        <v>0</v>
      </c>
      <c r="M324" s="13">
        <v>2.97</v>
      </c>
      <c r="N324" s="83">
        <v>0</v>
      </c>
      <c r="O324" s="83">
        <v>2.64</v>
      </c>
      <c r="P324" s="83">
        <v>0</v>
      </c>
      <c r="Q324" s="83">
        <v>4.9400000000000004</v>
      </c>
      <c r="R324" s="84">
        <v>0.49199999999999999</v>
      </c>
    </row>
    <row r="325" spans="1:18">
      <c r="A325" s="25"/>
      <c r="B325" s="11" t="s">
        <v>29</v>
      </c>
      <c r="C325" s="70" t="s">
        <v>116</v>
      </c>
      <c r="D325" s="43">
        <v>0</v>
      </c>
      <c r="E325" s="43">
        <v>0</v>
      </c>
      <c r="F325" s="43">
        <v>0</v>
      </c>
      <c r="G325" s="43">
        <v>0</v>
      </c>
      <c r="H325" s="43">
        <v>0</v>
      </c>
      <c r="I325" s="43">
        <v>0</v>
      </c>
      <c r="J325" s="43">
        <v>0</v>
      </c>
      <c r="K325" s="85">
        <v>0</v>
      </c>
      <c r="L325" s="85">
        <v>0</v>
      </c>
      <c r="M325" s="85">
        <v>0</v>
      </c>
      <c r="N325" s="85">
        <v>0</v>
      </c>
      <c r="O325" s="85">
        <v>0</v>
      </c>
      <c r="P325" s="85">
        <v>0</v>
      </c>
      <c r="Q325" s="85">
        <v>0</v>
      </c>
      <c r="R325" s="86">
        <v>0</v>
      </c>
    </row>
    <row r="326" spans="1:18">
      <c r="A326" s="25"/>
      <c r="B326" s="11" t="s">
        <v>33</v>
      </c>
      <c r="C326" s="70" t="s">
        <v>117</v>
      </c>
      <c r="D326" s="15">
        <v>0</v>
      </c>
      <c r="E326" s="15">
        <v>0</v>
      </c>
      <c r="F326" s="15">
        <v>12.974</v>
      </c>
      <c r="G326" s="15">
        <v>51.87</v>
      </c>
      <c r="H326" s="43">
        <v>0</v>
      </c>
      <c r="I326" s="43">
        <v>0</v>
      </c>
      <c r="J326" s="15">
        <v>0</v>
      </c>
      <c r="K326" s="13">
        <v>0</v>
      </c>
      <c r="L326" s="13">
        <v>0</v>
      </c>
      <c r="M326" s="13">
        <v>0.39</v>
      </c>
      <c r="N326" s="83">
        <v>0</v>
      </c>
      <c r="O326" s="83">
        <v>0</v>
      </c>
      <c r="P326" s="83">
        <v>0</v>
      </c>
      <c r="Q326" s="83">
        <v>0</v>
      </c>
      <c r="R326" s="84">
        <v>3.9E-2</v>
      </c>
    </row>
    <row r="327" spans="1:18">
      <c r="A327" s="10">
        <v>10</v>
      </c>
      <c r="B327" s="28" t="s">
        <v>48</v>
      </c>
      <c r="C327" s="87">
        <v>40</v>
      </c>
      <c r="D327" s="31">
        <f t="shared" ref="D327:R327" si="74">SUM(D328)</f>
        <v>3.16</v>
      </c>
      <c r="E327" s="31">
        <f t="shared" si="74"/>
        <v>0.4</v>
      </c>
      <c r="F327" s="31">
        <f t="shared" si="74"/>
        <v>19.239999999999998</v>
      </c>
      <c r="G327" s="31">
        <f t="shared" si="74"/>
        <v>94</v>
      </c>
      <c r="H327" s="31">
        <f t="shared" si="74"/>
        <v>6.4000000000000001E-2</v>
      </c>
      <c r="I327" s="31">
        <f t="shared" si="74"/>
        <v>2.4E-2</v>
      </c>
      <c r="J327" s="31">
        <f t="shared" si="74"/>
        <v>0</v>
      </c>
      <c r="K327" s="31">
        <f t="shared" si="74"/>
        <v>0</v>
      </c>
      <c r="L327" s="31">
        <f t="shared" si="74"/>
        <v>0.52</v>
      </c>
      <c r="M327" s="31">
        <f t="shared" si="74"/>
        <v>9.1999999999999993</v>
      </c>
      <c r="N327" s="31">
        <f t="shared" si="74"/>
        <v>1E-3</v>
      </c>
      <c r="O327" s="31">
        <f t="shared" si="74"/>
        <v>13.2</v>
      </c>
      <c r="P327" s="31">
        <f t="shared" si="74"/>
        <v>2E-3</v>
      </c>
      <c r="Q327" s="31">
        <f t="shared" si="74"/>
        <v>34.799999999999997</v>
      </c>
      <c r="R327" s="32">
        <f t="shared" si="74"/>
        <v>0.8</v>
      </c>
    </row>
    <row r="328" spans="1:18">
      <c r="A328" s="10"/>
      <c r="B328" s="68" t="s">
        <v>48</v>
      </c>
      <c r="C328" s="88" t="s">
        <v>49</v>
      </c>
      <c r="D328" s="14">
        <v>3.16</v>
      </c>
      <c r="E328" s="14">
        <v>0.4</v>
      </c>
      <c r="F328" s="14">
        <v>19.239999999999998</v>
      </c>
      <c r="G328" s="14">
        <v>94</v>
      </c>
      <c r="H328" s="14">
        <v>6.4000000000000001E-2</v>
      </c>
      <c r="I328" s="14">
        <v>2.4E-2</v>
      </c>
      <c r="J328" s="14">
        <v>0</v>
      </c>
      <c r="K328" s="37">
        <v>0</v>
      </c>
      <c r="L328" s="37">
        <v>0.52</v>
      </c>
      <c r="M328" s="37">
        <v>9.1999999999999993</v>
      </c>
      <c r="N328" s="38">
        <v>1E-3</v>
      </c>
      <c r="O328" s="38">
        <v>13.2</v>
      </c>
      <c r="P328" s="38">
        <v>2E-3</v>
      </c>
      <c r="Q328" s="38">
        <v>34.799999999999997</v>
      </c>
      <c r="R328" s="39">
        <v>0.8</v>
      </c>
    </row>
    <row r="329" spans="1:18">
      <c r="A329" s="27">
        <v>140</v>
      </c>
      <c r="B329" s="5" t="s">
        <v>50</v>
      </c>
      <c r="C329" s="78" t="s">
        <v>51</v>
      </c>
      <c r="D329" s="8">
        <f t="shared" ref="D329:R329" si="75">SUM(D330)</f>
        <v>0.4</v>
      </c>
      <c r="E329" s="8">
        <f t="shared" si="75"/>
        <v>0.3</v>
      </c>
      <c r="F329" s="8">
        <f t="shared" si="75"/>
        <v>9.5</v>
      </c>
      <c r="G329" s="8">
        <f t="shared" si="75"/>
        <v>42</v>
      </c>
      <c r="H329" s="30">
        <f t="shared" si="75"/>
        <v>0.02</v>
      </c>
      <c r="I329" s="30">
        <f t="shared" si="75"/>
        <v>0.03</v>
      </c>
      <c r="J329" s="8">
        <f t="shared" si="75"/>
        <v>5</v>
      </c>
      <c r="K329" s="8">
        <f t="shared" si="75"/>
        <v>2E-3</v>
      </c>
      <c r="L329" s="8">
        <f t="shared" si="75"/>
        <v>0.4</v>
      </c>
      <c r="M329" s="8">
        <f t="shared" si="75"/>
        <v>19</v>
      </c>
      <c r="N329" s="8">
        <f t="shared" si="75"/>
        <v>1E-3</v>
      </c>
      <c r="O329" s="8">
        <f t="shared" si="75"/>
        <v>12</v>
      </c>
      <c r="P329" s="8">
        <f t="shared" si="75"/>
        <v>0</v>
      </c>
      <c r="Q329" s="8">
        <f t="shared" si="75"/>
        <v>16</v>
      </c>
      <c r="R329" s="8">
        <f t="shared" si="75"/>
        <v>2.2999999999999998</v>
      </c>
    </row>
    <row r="330" spans="1:18" ht="15.75" thickBot="1">
      <c r="A330" s="27"/>
      <c r="B330" s="11" t="s">
        <v>52</v>
      </c>
      <c r="C330" s="70" t="s">
        <v>53</v>
      </c>
      <c r="D330" s="15">
        <v>0.4</v>
      </c>
      <c r="E330" s="15">
        <v>0.3</v>
      </c>
      <c r="F330" s="15">
        <v>9.5</v>
      </c>
      <c r="G330" s="15">
        <v>42</v>
      </c>
      <c r="H330" s="43">
        <v>0.02</v>
      </c>
      <c r="I330" s="43">
        <v>0.03</v>
      </c>
      <c r="J330" s="15">
        <v>5</v>
      </c>
      <c r="K330" s="15">
        <v>2E-3</v>
      </c>
      <c r="L330" s="15">
        <v>0.4</v>
      </c>
      <c r="M330" s="43">
        <v>19</v>
      </c>
      <c r="N330" s="44">
        <v>1E-3</v>
      </c>
      <c r="O330" s="44">
        <v>12</v>
      </c>
      <c r="P330" s="44">
        <v>0</v>
      </c>
      <c r="Q330" s="44">
        <v>16</v>
      </c>
      <c r="R330" s="45">
        <v>2.2999999999999998</v>
      </c>
    </row>
    <row r="331" spans="1:18" ht="16.5" thickBot="1">
      <c r="A331" s="834" t="s">
        <v>160</v>
      </c>
      <c r="B331" s="835"/>
      <c r="C331" s="836"/>
      <c r="D331" s="46">
        <f t="shared" ref="D331:R331" si="76">SUM(D313,D318,D323,D327,D329,)</f>
        <v>23.61</v>
      </c>
      <c r="E331" s="46">
        <f t="shared" si="76"/>
        <v>33.239999999999995</v>
      </c>
      <c r="F331" s="46">
        <f t="shared" si="76"/>
        <v>52.457999999999998</v>
      </c>
      <c r="G331" s="46">
        <f t="shared" si="76"/>
        <v>603.48</v>
      </c>
      <c r="H331" s="46">
        <f t="shared" si="76"/>
        <v>0.21199999999999999</v>
      </c>
      <c r="I331" s="46">
        <f t="shared" si="76"/>
        <v>0.69900000000000007</v>
      </c>
      <c r="J331" s="46">
        <f t="shared" si="76"/>
        <v>13.874000000000001</v>
      </c>
      <c r="K331" s="46">
        <f t="shared" si="76"/>
        <v>0.32900000000000001</v>
      </c>
      <c r="L331" s="46">
        <f t="shared" si="76"/>
        <v>2.1310000000000002</v>
      </c>
      <c r="M331" s="46">
        <f t="shared" si="76"/>
        <v>374.726</v>
      </c>
      <c r="N331" s="46">
        <f t="shared" si="76"/>
        <v>0.03</v>
      </c>
      <c r="O331" s="46">
        <f t="shared" si="76"/>
        <v>80.247</v>
      </c>
      <c r="P331" s="46">
        <f t="shared" si="76"/>
        <v>3.4000000000000002E-2</v>
      </c>
      <c r="Q331" s="46">
        <f t="shared" si="76"/>
        <v>444.17</v>
      </c>
      <c r="R331" s="46">
        <f t="shared" si="76"/>
        <v>7.2809999999999997</v>
      </c>
    </row>
    <row r="332" spans="1:18" ht="15.75" thickBot="1">
      <c r="A332" s="837" t="s">
        <v>55</v>
      </c>
      <c r="B332" s="838"/>
      <c r="C332" s="838"/>
      <c r="D332" s="838"/>
      <c r="E332" s="838"/>
      <c r="F332" s="838"/>
      <c r="G332" s="838"/>
      <c r="H332" s="838"/>
      <c r="I332" s="838"/>
      <c r="J332" s="838"/>
      <c r="K332" s="838"/>
      <c r="L332" s="838"/>
      <c r="M332" s="838"/>
      <c r="N332" s="838"/>
      <c r="O332" s="838"/>
      <c r="P332" s="838"/>
      <c r="Q332" s="838"/>
      <c r="R332" s="839"/>
    </row>
    <row r="333" spans="1:18">
      <c r="A333" s="167">
        <v>40</v>
      </c>
      <c r="B333" s="105" t="s">
        <v>307</v>
      </c>
      <c r="C333" s="106" t="s">
        <v>51</v>
      </c>
      <c r="D333" s="107">
        <f t="shared" ref="D333:R333" si="77">SUM(D334:D336)</f>
        <v>0.86</v>
      </c>
      <c r="E333" s="107">
        <f t="shared" si="77"/>
        <v>5.22</v>
      </c>
      <c r="F333" s="107">
        <f t="shared" si="77"/>
        <v>7.87</v>
      </c>
      <c r="G333" s="107">
        <f t="shared" si="77"/>
        <v>83.71</v>
      </c>
      <c r="H333" s="156">
        <f t="shared" si="77"/>
        <v>4.4999999999999998E-2</v>
      </c>
      <c r="I333" s="156">
        <f t="shared" si="77"/>
        <v>4.9000000000000002E-2</v>
      </c>
      <c r="J333" s="156">
        <f t="shared" si="77"/>
        <v>6.9499999999999993</v>
      </c>
      <c r="K333" s="156">
        <f t="shared" si="77"/>
        <v>1.0620000000000001</v>
      </c>
      <c r="L333" s="156">
        <f t="shared" si="77"/>
        <v>0.75800000000000001</v>
      </c>
      <c r="M333" s="156">
        <f t="shared" si="77"/>
        <v>36.35</v>
      </c>
      <c r="N333" s="156">
        <f t="shared" si="77"/>
        <v>4.0000000000000001E-3</v>
      </c>
      <c r="O333" s="156">
        <f t="shared" si="77"/>
        <v>24.01</v>
      </c>
      <c r="P333" s="156">
        <f t="shared" si="77"/>
        <v>0</v>
      </c>
      <c r="Q333" s="156">
        <f t="shared" si="77"/>
        <v>33.879999999999995</v>
      </c>
      <c r="R333" s="157">
        <f t="shared" si="77"/>
        <v>0.89</v>
      </c>
    </row>
    <row r="334" spans="1:18">
      <c r="A334" s="52"/>
      <c r="B334" s="11" t="s">
        <v>57</v>
      </c>
      <c r="C334" s="53" t="s">
        <v>58</v>
      </c>
      <c r="D334" s="15">
        <v>0</v>
      </c>
      <c r="E334" s="15">
        <v>5</v>
      </c>
      <c r="F334" s="15">
        <v>0</v>
      </c>
      <c r="G334" s="15">
        <v>44.95</v>
      </c>
      <c r="H334" s="43">
        <v>0</v>
      </c>
      <c r="I334" s="43">
        <v>0</v>
      </c>
      <c r="J334" s="43">
        <v>0</v>
      </c>
      <c r="K334" s="43">
        <v>0</v>
      </c>
      <c r="L334" s="15">
        <v>0.46</v>
      </c>
      <c r="M334" s="43">
        <v>0</v>
      </c>
      <c r="N334" s="43">
        <v>0</v>
      </c>
      <c r="O334" s="43">
        <v>0</v>
      </c>
      <c r="P334" s="43">
        <v>0</v>
      </c>
      <c r="Q334" s="43">
        <v>0</v>
      </c>
      <c r="R334" s="45">
        <v>0</v>
      </c>
    </row>
    <row r="335" spans="1:18" ht="15.75">
      <c r="A335" s="18"/>
      <c r="B335" s="11" t="s">
        <v>308</v>
      </c>
      <c r="C335" s="96" t="s">
        <v>309</v>
      </c>
      <c r="D335" s="13">
        <v>0.17</v>
      </c>
      <c r="E335" s="13">
        <v>0.17</v>
      </c>
      <c r="F335" s="13">
        <v>4.21</v>
      </c>
      <c r="G335" s="13">
        <v>20.21</v>
      </c>
      <c r="H335" s="22">
        <v>3.9E-2</v>
      </c>
      <c r="I335" s="22">
        <v>4.4999999999999998E-2</v>
      </c>
      <c r="J335" s="13">
        <v>4.3</v>
      </c>
      <c r="K335" s="13">
        <v>2E-3</v>
      </c>
      <c r="L335" s="13">
        <v>8.5999999999999993E-2</v>
      </c>
      <c r="M335" s="22">
        <v>33.15</v>
      </c>
      <c r="N335" s="54">
        <v>1E-3</v>
      </c>
      <c r="O335" s="54">
        <v>3.87</v>
      </c>
      <c r="P335" s="54">
        <v>0</v>
      </c>
      <c r="Q335" s="54">
        <v>4.7300000000000004</v>
      </c>
      <c r="R335" s="55">
        <v>0.45</v>
      </c>
    </row>
    <row r="336" spans="1:18" ht="15.75">
      <c r="A336" s="18"/>
      <c r="B336" s="11" t="s">
        <v>131</v>
      </c>
      <c r="C336" s="96" t="s">
        <v>310</v>
      </c>
      <c r="D336" s="13">
        <v>0.69</v>
      </c>
      <c r="E336" s="13">
        <v>0.05</v>
      </c>
      <c r="F336" s="13">
        <v>3.66</v>
      </c>
      <c r="G336" s="13">
        <v>18.55</v>
      </c>
      <c r="H336" s="22">
        <v>6.0000000000000001E-3</v>
      </c>
      <c r="I336" s="22">
        <v>4.0000000000000001E-3</v>
      </c>
      <c r="J336" s="13">
        <v>2.65</v>
      </c>
      <c r="K336" s="13">
        <v>1.06</v>
      </c>
      <c r="L336" s="13">
        <v>0.21199999999999999</v>
      </c>
      <c r="M336" s="22">
        <v>3.2</v>
      </c>
      <c r="N336" s="54">
        <v>3.0000000000000001E-3</v>
      </c>
      <c r="O336" s="54">
        <v>20.14</v>
      </c>
      <c r="P336" s="54">
        <v>0</v>
      </c>
      <c r="Q336" s="54">
        <v>29.15</v>
      </c>
      <c r="R336" s="55">
        <v>0.44</v>
      </c>
    </row>
    <row r="337" spans="1:18" ht="28.5">
      <c r="A337" s="139">
        <v>32</v>
      </c>
      <c r="B337" s="5" t="s">
        <v>311</v>
      </c>
      <c r="C337" s="19" t="s">
        <v>486</v>
      </c>
      <c r="D337" s="81">
        <f t="shared" ref="D337:R337" si="78">SUM(D338:D345)</f>
        <v>12.24</v>
      </c>
      <c r="E337" s="81">
        <f t="shared" si="78"/>
        <v>1.6480000000000001</v>
      </c>
      <c r="F337" s="81">
        <f t="shared" si="78"/>
        <v>22.509000000000004</v>
      </c>
      <c r="G337" s="81">
        <f t="shared" si="78"/>
        <v>140.48000000000002</v>
      </c>
      <c r="H337" s="81">
        <f t="shared" si="78"/>
        <v>0.20900000000000002</v>
      </c>
      <c r="I337" s="81">
        <f t="shared" si="78"/>
        <v>0.79</v>
      </c>
      <c r="J337" s="81">
        <f t="shared" si="78"/>
        <v>15.794</v>
      </c>
      <c r="K337" s="81">
        <f t="shared" si="78"/>
        <v>0.32900000000000001</v>
      </c>
      <c r="L337" s="81">
        <f t="shared" si="78"/>
        <v>0.31600000000000006</v>
      </c>
      <c r="M337" s="81">
        <f t="shared" si="78"/>
        <v>57.704999999999998</v>
      </c>
      <c r="N337" s="81">
        <f t="shared" si="78"/>
        <v>5.0000000000000001E-3</v>
      </c>
      <c r="O337" s="81">
        <f t="shared" si="78"/>
        <v>48.66</v>
      </c>
      <c r="P337" s="81">
        <f t="shared" si="78"/>
        <v>6.0000000000000001E-3</v>
      </c>
      <c r="Q337" s="81">
        <f t="shared" si="78"/>
        <v>183.22</v>
      </c>
      <c r="R337" s="82">
        <f t="shared" si="78"/>
        <v>2.0490000000000004</v>
      </c>
    </row>
    <row r="338" spans="1:18">
      <c r="A338" s="139"/>
      <c r="B338" s="11" t="s">
        <v>67</v>
      </c>
      <c r="C338" s="600" t="s">
        <v>508</v>
      </c>
      <c r="D338" s="13">
        <v>1.4</v>
      </c>
      <c r="E338" s="13">
        <v>0.28000000000000003</v>
      </c>
      <c r="F338" s="13">
        <v>11.41</v>
      </c>
      <c r="G338" s="13">
        <v>53.9</v>
      </c>
      <c r="H338" s="14">
        <v>8.4000000000000005E-2</v>
      </c>
      <c r="I338" s="14">
        <v>0.49</v>
      </c>
      <c r="J338" s="13">
        <v>14</v>
      </c>
      <c r="K338" s="13">
        <v>2E-3</v>
      </c>
      <c r="L338" s="13">
        <v>7.0000000000000007E-2</v>
      </c>
      <c r="M338" s="14">
        <v>7</v>
      </c>
      <c r="N338" s="85">
        <v>3.0000000000000001E-3</v>
      </c>
      <c r="O338" s="85">
        <v>16.100000000000001</v>
      </c>
      <c r="P338" s="85">
        <v>0</v>
      </c>
      <c r="Q338" s="85">
        <v>40.6</v>
      </c>
      <c r="R338" s="86">
        <v>0.63</v>
      </c>
    </row>
    <row r="339" spans="1:18">
      <c r="A339" s="139"/>
      <c r="B339" s="11" t="s">
        <v>313</v>
      </c>
      <c r="C339" s="600" t="s">
        <v>509</v>
      </c>
      <c r="D339" s="13">
        <v>0.69699999999999995</v>
      </c>
      <c r="E339" s="13">
        <v>8.2000000000000003E-2</v>
      </c>
      <c r="F339" s="13">
        <v>5.0170000000000003</v>
      </c>
      <c r="G339" s="13">
        <v>23.6</v>
      </c>
      <c r="H339" s="13">
        <v>8.9999999999999993E-3</v>
      </c>
      <c r="I339" s="13">
        <v>4.0000000000000001E-3</v>
      </c>
      <c r="J339" s="13">
        <v>0</v>
      </c>
      <c r="K339" s="13">
        <v>0</v>
      </c>
      <c r="L339" s="13">
        <v>8.2000000000000003E-2</v>
      </c>
      <c r="M339" s="13">
        <v>2.85</v>
      </c>
      <c r="N339" s="83">
        <v>0</v>
      </c>
      <c r="O339" s="83">
        <v>0</v>
      </c>
      <c r="P339" s="83">
        <v>3.0000000000000001E-3</v>
      </c>
      <c r="Q339" s="83">
        <v>24.22</v>
      </c>
      <c r="R339" s="84">
        <v>0.13500000000000001</v>
      </c>
    </row>
    <row r="340" spans="1:18">
      <c r="A340" s="139"/>
      <c r="B340" s="11" t="s">
        <v>131</v>
      </c>
      <c r="C340" s="600" t="s">
        <v>273</v>
      </c>
      <c r="D340" s="64">
        <v>0.14899999999999999</v>
      </c>
      <c r="E340" s="64">
        <v>1.6E-2</v>
      </c>
      <c r="F340" s="64">
        <v>1.1519999999999999</v>
      </c>
      <c r="G340" s="64">
        <v>5.44</v>
      </c>
      <c r="H340" s="64">
        <v>0.01</v>
      </c>
      <c r="I340" s="64">
        <v>1.0999999999999999E-2</v>
      </c>
      <c r="J340" s="64">
        <v>0.94399999999999995</v>
      </c>
      <c r="K340" s="64">
        <v>0.32</v>
      </c>
      <c r="L340" s="64">
        <v>6.4000000000000001E-2</v>
      </c>
      <c r="M340" s="64">
        <v>6.375</v>
      </c>
      <c r="N340" s="285">
        <v>1E-3</v>
      </c>
      <c r="O340" s="285">
        <v>6.08</v>
      </c>
      <c r="P340" s="285">
        <v>0</v>
      </c>
      <c r="Q340" s="285">
        <v>8.8000000000000007</v>
      </c>
      <c r="R340" s="286">
        <v>0.112</v>
      </c>
    </row>
    <row r="341" spans="1:18">
      <c r="A341" s="217"/>
      <c r="B341" s="61" t="s">
        <v>140</v>
      </c>
      <c r="C341" s="68" t="s">
        <v>72</v>
      </c>
      <c r="D341" s="207">
        <v>0.112</v>
      </c>
      <c r="E341" s="207">
        <v>0</v>
      </c>
      <c r="F341" s="207">
        <v>0.72799999999999998</v>
      </c>
      <c r="G341" s="207">
        <v>3.2</v>
      </c>
      <c r="H341" s="207">
        <v>4.0000000000000001E-3</v>
      </c>
      <c r="I341" s="207">
        <v>2E-3</v>
      </c>
      <c r="J341" s="207">
        <v>0.8</v>
      </c>
      <c r="K341" s="207">
        <v>0</v>
      </c>
      <c r="L341" s="207">
        <v>1.6E-2</v>
      </c>
      <c r="M341" s="207">
        <v>2.48</v>
      </c>
      <c r="N341" s="208">
        <v>0</v>
      </c>
      <c r="O341" s="208">
        <v>1.1200000000000001</v>
      </c>
      <c r="P341" s="208">
        <v>0</v>
      </c>
      <c r="Q341" s="208">
        <v>4.6399999999999997</v>
      </c>
      <c r="R341" s="209">
        <v>6.4000000000000001E-2</v>
      </c>
    </row>
    <row r="342" spans="1:18">
      <c r="A342" s="364"/>
      <c r="B342" s="64" t="s">
        <v>134</v>
      </c>
      <c r="C342" s="11" t="s">
        <v>35</v>
      </c>
      <c r="D342" s="64">
        <v>0.3</v>
      </c>
      <c r="E342" s="64">
        <v>1</v>
      </c>
      <c r="F342" s="64">
        <v>0.28999999999999998</v>
      </c>
      <c r="G342" s="64">
        <v>11.5</v>
      </c>
      <c r="H342" s="64">
        <v>3.0000000000000001E-3</v>
      </c>
      <c r="I342" s="64">
        <v>0.01</v>
      </c>
      <c r="J342" s="64">
        <v>0.05</v>
      </c>
      <c r="K342" s="64">
        <v>6.0000000000000001E-3</v>
      </c>
      <c r="L342" s="64">
        <v>0.03</v>
      </c>
      <c r="M342" s="64">
        <v>9</v>
      </c>
      <c r="N342" s="285">
        <v>1E-3</v>
      </c>
      <c r="O342" s="285">
        <v>1</v>
      </c>
      <c r="P342" s="285">
        <v>0</v>
      </c>
      <c r="Q342" s="285">
        <v>6.2</v>
      </c>
      <c r="R342" s="286">
        <v>0.01</v>
      </c>
    </row>
    <row r="343" spans="1:18">
      <c r="A343" s="139"/>
      <c r="B343" s="11" t="s">
        <v>31</v>
      </c>
      <c r="C343" s="600" t="s">
        <v>32</v>
      </c>
      <c r="D343" s="13">
        <v>0</v>
      </c>
      <c r="E343" s="13">
        <v>0</v>
      </c>
      <c r="F343" s="13">
        <v>0</v>
      </c>
      <c r="G343" s="13">
        <v>0</v>
      </c>
      <c r="H343" s="13">
        <v>0</v>
      </c>
      <c r="I343" s="13">
        <v>0</v>
      </c>
      <c r="J343" s="13">
        <v>0</v>
      </c>
      <c r="K343" s="13">
        <v>0</v>
      </c>
      <c r="L343" s="13">
        <v>0</v>
      </c>
      <c r="M343" s="13">
        <v>0</v>
      </c>
      <c r="N343" s="13">
        <v>0</v>
      </c>
      <c r="O343" s="13">
        <v>0</v>
      </c>
      <c r="P343" s="13">
        <v>0</v>
      </c>
      <c r="Q343" s="13">
        <v>0</v>
      </c>
      <c r="R343" s="84">
        <v>0</v>
      </c>
    </row>
    <row r="344" spans="1:18">
      <c r="A344" s="139"/>
      <c r="B344" s="11" t="s">
        <v>188</v>
      </c>
      <c r="C344" s="600" t="s">
        <v>391</v>
      </c>
      <c r="D344" s="13">
        <v>0.67200000000000004</v>
      </c>
      <c r="E344" s="13">
        <v>0</v>
      </c>
      <c r="F344" s="13">
        <v>0.312</v>
      </c>
      <c r="G344" s="13">
        <v>3.84</v>
      </c>
      <c r="H344" s="13">
        <v>0</v>
      </c>
      <c r="I344" s="13">
        <v>0</v>
      </c>
      <c r="J344" s="13">
        <v>0</v>
      </c>
      <c r="K344" s="13">
        <v>1E-3</v>
      </c>
      <c r="L344" s="13">
        <v>2.4E-2</v>
      </c>
      <c r="M344" s="13">
        <v>6</v>
      </c>
      <c r="N344" s="83">
        <v>0</v>
      </c>
      <c r="O344" s="83">
        <v>3.36</v>
      </c>
      <c r="P344" s="83">
        <v>0</v>
      </c>
      <c r="Q344" s="83">
        <v>5.76</v>
      </c>
      <c r="R344" s="84">
        <v>0.28799999999999998</v>
      </c>
    </row>
    <row r="345" spans="1:18">
      <c r="A345" s="364"/>
      <c r="B345" s="64" t="s">
        <v>73</v>
      </c>
      <c r="C345" s="447" t="s">
        <v>491</v>
      </c>
      <c r="D345" s="411">
        <v>8.91</v>
      </c>
      <c r="E345" s="411">
        <v>0.27</v>
      </c>
      <c r="F345" s="411">
        <v>3.6</v>
      </c>
      <c r="G345" s="411">
        <v>39</v>
      </c>
      <c r="H345" s="411">
        <v>9.9000000000000005E-2</v>
      </c>
      <c r="I345" s="411">
        <v>0.27300000000000002</v>
      </c>
      <c r="J345" s="411">
        <v>0</v>
      </c>
      <c r="K345" s="411">
        <v>0</v>
      </c>
      <c r="L345" s="411">
        <v>0.03</v>
      </c>
      <c r="M345" s="411">
        <v>24</v>
      </c>
      <c r="N345" s="594">
        <v>0</v>
      </c>
      <c r="O345" s="594">
        <v>21</v>
      </c>
      <c r="P345" s="594">
        <v>3.0000000000000001E-3</v>
      </c>
      <c r="Q345" s="594">
        <v>93</v>
      </c>
      <c r="R345" s="595">
        <v>0.81</v>
      </c>
    </row>
    <row r="346" spans="1:18" ht="15.75">
      <c r="A346" s="18">
        <v>277</v>
      </c>
      <c r="B346" s="151" t="s">
        <v>316</v>
      </c>
      <c r="C346" s="93" t="s">
        <v>51</v>
      </c>
      <c r="D346" s="20">
        <f t="shared" ref="D346:R346" si="79">SUM(D347:D354)</f>
        <v>15.739999999999997</v>
      </c>
      <c r="E346" s="20">
        <f t="shared" si="79"/>
        <v>14.889999999999999</v>
      </c>
      <c r="F346" s="20">
        <f t="shared" si="79"/>
        <v>3.8299999999999996</v>
      </c>
      <c r="G346" s="20">
        <f t="shared" si="79"/>
        <v>212.32</v>
      </c>
      <c r="H346" s="20">
        <f t="shared" si="79"/>
        <v>6.9000000000000006E-2</v>
      </c>
      <c r="I346" s="20">
        <f t="shared" si="79"/>
        <v>0.14300000000000002</v>
      </c>
      <c r="J346" s="20">
        <f t="shared" si="79"/>
        <v>3.0319999999999996</v>
      </c>
      <c r="K346" s="20">
        <f t="shared" si="79"/>
        <v>0.21300000000000002</v>
      </c>
      <c r="L346" s="20">
        <f t="shared" si="79"/>
        <v>0.48899999999999999</v>
      </c>
      <c r="M346" s="20">
        <f t="shared" si="79"/>
        <v>13.224000000000002</v>
      </c>
      <c r="N346" s="20">
        <f t="shared" si="79"/>
        <v>6.0000000000000001E-3</v>
      </c>
      <c r="O346" s="20">
        <f t="shared" si="79"/>
        <v>25.515999999999998</v>
      </c>
      <c r="P346" s="20">
        <f t="shared" si="79"/>
        <v>0</v>
      </c>
      <c r="Q346" s="20">
        <f t="shared" si="79"/>
        <v>168.15600000000001</v>
      </c>
      <c r="R346" s="94">
        <f t="shared" si="79"/>
        <v>2.4580000000000002</v>
      </c>
    </row>
    <row r="347" spans="1:18" ht="15.75">
      <c r="A347" s="18"/>
      <c r="B347" s="11" t="s">
        <v>138</v>
      </c>
      <c r="C347" s="103" t="s">
        <v>317</v>
      </c>
      <c r="D347" s="13">
        <v>15</v>
      </c>
      <c r="E347" s="13">
        <v>12.9</v>
      </c>
      <c r="F347" s="13">
        <v>0</v>
      </c>
      <c r="G347" s="13">
        <v>175.75</v>
      </c>
      <c r="H347" s="22">
        <v>4.7E-2</v>
      </c>
      <c r="I347" s="22">
        <v>0.12</v>
      </c>
      <c r="J347" s="13">
        <v>0</v>
      </c>
      <c r="K347" s="13">
        <v>0</v>
      </c>
      <c r="L347" s="13">
        <v>0.32200000000000001</v>
      </c>
      <c r="M347" s="22">
        <v>7.11</v>
      </c>
      <c r="N347" s="54">
        <v>6.0000000000000001E-3</v>
      </c>
      <c r="O347" s="54">
        <v>17.739999999999998</v>
      </c>
      <c r="P347" s="54">
        <v>0</v>
      </c>
      <c r="Q347" s="54">
        <v>151.56</v>
      </c>
      <c r="R347" s="55">
        <v>2.133</v>
      </c>
    </row>
    <row r="348" spans="1:18" ht="15.75">
      <c r="A348" s="18"/>
      <c r="B348" s="11" t="s">
        <v>140</v>
      </c>
      <c r="C348" s="103" t="s">
        <v>318</v>
      </c>
      <c r="D348" s="13">
        <v>0.12</v>
      </c>
      <c r="E348" s="13">
        <v>0.02</v>
      </c>
      <c r="F348" s="13">
        <v>0.72</v>
      </c>
      <c r="G348" s="13">
        <v>3.59</v>
      </c>
      <c r="H348" s="22">
        <v>0</v>
      </c>
      <c r="I348" s="22">
        <v>0</v>
      </c>
      <c r="J348" s="13">
        <v>0.875</v>
      </c>
      <c r="K348" s="13">
        <v>0</v>
      </c>
      <c r="L348" s="13">
        <v>1.7000000000000001E-2</v>
      </c>
      <c r="M348" s="22">
        <v>0</v>
      </c>
      <c r="N348" s="54">
        <v>0</v>
      </c>
      <c r="O348" s="54">
        <v>1.2250000000000001</v>
      </c>
      <c r="P348" s="54">
        <v>0</v>
      </c>
      <c r="Q348" s="54">
        <v>5.0750000000000002</v>
      </c>
      <c r="R348" s="55">
        <v>0</v>
      </c>
    </row>
    <row r="349" spans="1:18" ht="30">
      <c r="A349" s="18"/>
      <c r="B349" s="11" t="s">
        <v>142</v>
      </c>
      <c r="C349" s="103" t="s">
        <v>143</v>
      </c>
      <c r="D349" s="13">
        <v>0.28000000000000003</v>
      </c>
      <c r="E349" s="13">
        <v>0.04</v>
      </c>
      <c r="F349" s="13">
        <v>1.7</v>
      </c>
      <c r="G349" s="13">
        <v>8.2200000000000006</v>
      </c>
      <c r="H349" s="22">
        <v>4.0000000000000001E-3</v>
      </c>
      <c r="I349" s="22">
        <v>3.0000000000000001E-3</v>
      </c>
      <c r="J349" s="13">
        <v>0</v>
      </c>
      <c r="K349" s="13">
        <v>0</v>
      </c>
      <c r="L349" s="13">
        <v>4.4999999999999998E-2</v>
      </c>
      <c r="M349" s="22">
        <v>3.1</v>
      </c>
      <c r="N349" s="54">
        <v>0</v>
      </c>
      <c r="O349" s="54">
        <v>1.1000000000000001</v>
      </c>
      <c r="P349" s="54">
        <v>0</v>
      </c>
      <c r="Q349" s="54">
        <v>2.875</v>
      </c>
      <c r="R349" s="55">
        <v>0.08</v>
      </c>
    </row>
    <row r="350" spans="1:18" ht="15.75">
      <c r="A350" s="18"/>
      <c r="B350" s="11" t="s">
        <v>147</v>
      </c>
      <c r="C350" s="103" t="s">
        <v>198</v>
      </c>
      <c r="D350" s="13">
        <v>0.18</v>
      </c>
      <c r="E350" s="13">
        <v>0</v>
      </c>
      <c r="F350" s="13">
        <v>0.71</v>
      </c>
      <c r="G350" s="13">
        <v>3.82</v>
      </c>
      <c r="H350" s="22">
        <v>1.2E-2</v>
      </c>
      <c r="I350" s="22">
        <v>1.4E-2</v>
      </c>
      <c r="J350" s="13">
        <v>1.6879999999999999</v>
      </c>
      <c r="K350" s="13">
        <v>1.0999999999999999E-2</v>
      </c>
      <c r="L350" s="13">
        <v>3.6999999999999998E-2</v>
      </c>
      <c r="M350" s="22">
        <v>1.6</v>
      </c>
      <c r="N350" s="54">
        <v>0</v>
      </c>
      <c r="O350" s="54">
        <v>1.875</v>
      </c>
      <c r="P350" s="54">
        <v>0</v>
      </c>
      <c r="Q350" s="54">
        <v>2.5499999999999998</v>
      </c>
      <c r="R350" s="55">
        <v>0.184</v>
      </c>
    </row>
    <row r="351" spans="1:18" ht="15.75">
      <c r="A351" s="18"/>
      <c r="B351" s="11" t="s">
        <v>131</v>
      </c>
      <c r="C351" s="103" t="s">
        <v>319</v>
      </c>
      <c r="D351" s="13">
        <v>0.12</v>
      </c>
      <c r="E351" s="13">
        <v>0.01</v>
      </c>
      <c r="F351" s="13">
        <v>0.65</v>
      </c>
      <c r="G351" s="13">
        <v>3.28</v>
      </c>
      <c r="H351" s="22">
        <v>0</v>
      </c>
      <c r="I351" s="22">
        <v>4.0000000000000001E-3</v>
      </c>
      <c r="J351" s="13">
        <v>0.46899999999999997</v>
      </c>
      <c r="K351" s="13">
        <v>0.188</v>
      </c>
      <c r="L351" s="13">
        <v>3.6999999999999998E-2</v>
      </c>
      <c r="M351" s="22">
        <v>0.79</v>
      </c>
      <c r="N351" s="54">
        <v>0</v>
      </c>
      <c r="O351" s="54">
        <v>3.56</v>
      </c>
      <c r="P351" s="54">
        <v>0</v>
      </c>
      <c r="Q351" s="54">
        <v>5.16</v>
      </c>
      <c r="R351" s="55">
        <v>7.0000000000000001E-3</v>
      </c>
    </row>
    <row r="352" spans="1:18" ht="15.75">
      <c r="A352" s="18"/>
      <c r="B352" s="11" t="s">
        <v>38</v>
      </c>
      <c r="C352" s="168" t="s">
        <v>320</v>
      </c>
      <c r="D352" s="13">
        <v>0</v>
      </c>
      <c r="E352" s="13">
        <v>0</v>
      </c>
      <c r="F352" s="13">
        <v>0</v>
      </c>
      <c r="G352" s="13">
        <v>0</v>
      </c>
      <c r="H352" s="22">
        <v>0</v>
      </c>
      <c r="I352" s="22">
        <v>0</v>
      </c>
      <c r="J352" s="13">
        <v>0</v>
      </c>
      <c r="K352" s="13">
        <v>0</v>
      </c>
      <c r="L352" s="13">
        <v>0</v>
      </c>
      <c r="M352" s="22">
        <v>0</v>
      </c>
      <c r="N352" s="54">
        <v>0</v>
      </c>
      <c r="O352" s="54">
        <v>0</v>
      </c>
      <c r="P352" s="54">
        <v>0</v>
      </c>
      <c r="Q352" s="54">
        <v>0</v>
      </c>
      <c r="R352" s="55">
        <v>0</v>
      </c>
    </row>
    <row r="353" spans="1:18" ht="15.75">
      <c r="A353" s="18"/>
      <c r="B353" s="11" t="s">
        <v>25</v>
      </c>
      <c r="C353" s="103" t="s">
        <v>321</v>
      </c>
      <c r="D353" s="13">
        <v>0.04</v>
      </c>
      <c r="E353" s="13">
        <v>1.92</v>
      </c>
      <c r="F353" s="13">
        <v>0.05</v>
      </c>
      <c r="G353" s="13">
        <v>17.66</v>
      </c>
      <c r="H353" s="22">
        <v>6.0000000000000001E-3</v>
      </c>
      <c r="I353" s="22">
        <v>2E-3</v>
      </c>
      <c r="J353" s="13">
        <v>0</v>
      </c>
      <c r="K353" s="13">
        <v>1.4E-2</v>
      </c>
      <c r="L353" s="13">
        <v>3.1E-2</v>
      </c>
      <c r="M353" s="22">
        <v>0.624</v>
      </c>
      <c r="N353" s="54">
        <v>0</v>
      </c>
      <c r="O353" s="54">
        <v>1.6E-2</v>
      </c>
      <c r="P353" s="54">
        <v>0</v>
      </c>
      <c r="Q353" s="54">
        <v>0.93600000000000005</v>
      </c>
      <c r="R353" s="55">
        <v>5.3999999999999999E-2</v>
      </c>
    </row>
    <row r="354" spans="1:18" ht="15.75">
      <c r="A354" s="18"/>
      <c r="B354" s="88" t="s">
        <v>31</v>
      </c>
      <c r="C354" s="95" t="s">
        <v>148</v>
      </c>
      <c r="D354" s="22">
        <v>0</v>
      </c>
      <c r="E354" s="22">
        <v>0</v>
      </c>
      <c r="F354" s="22">
        <v>0</v>
      </c>
      <c r="G354" s="22">
        <v>0</v>
      </c>
      <c r="H354" s="22">
        <v>0</v>
      </c>
      <c r="I354" s="22">
        <v>0</v>
      </c>
      <c r="J354" s="22">
        <v>0</v>
      </c>
      <c r="K354" s="22">
        <v>0</v>
      </c>
      <c r="L354" s="22">
        <v>0</v>
      </c>
      <c r="M354" s="22">
        <v>0</v>
      </c>
      <c r="N354" s="54">
        <v>0</v>
      </c>
      <c r="O354" s="54">
        <v>0</v>
      </c>
      <c r="P354" s="54">
        <v>0</v>
      </c>
      <c r="Q354" s="54">
        <v>0</v>
      </c>
      <c r="R354" s="55">
        <v>0</v>
      </c>
    </row>
    <row r="355" spans="1:18" ht="28.5">
      <c r="A355" s="204">
        <v>204</v>
      </c>
      <c r="B355" s="57" t="s">
        <v>200</v>
      </c>
      <c r="C355" s="271">
        <v>180</v>
      </c>
      <c r="D355" s="346">
        <f t="shared" ref="D355:R355" si="80">SUM(D356:D359)</f>
        <v>6.04</v>
      </c>
      <c r="E355" s="346">
        <f t="shared" si="80"/>
        <v>7.915</v>
      </c>
      <c r="F355" s="346">
        <f t="shared" si="80"/>
        <v>48.802</v>
      </c>
      <c r="G355" s="346">
        <f t="shared" si="80"/>
        <v>281.10000000000002</v>
      </c>
      <c r="H355" s="346">
        <f t="shared" si="80"/>
        <v>1E-3</v>
      </c>
      <c r="I355" s="346">
        <f t="shared" si="80"/>
        <v>0.01</v>
      </c>
      <c r="J355" s="346">
        <f t="shared" si="80"/>
        <v>0</v>
      </c>
      <c r="K355" s="346">
        <f t="shared" si="80"/>
        <v>2.8000000000000001E-2</v>
      </c>
      <c r="L355" s="346">
        <f t="shared" si="80"/>
        <v>6.3E-2</v>
      </c>
      <c r="M355" s="346">
        <f t="shared" si="80"/>
        <v>1.512</v>
      </c>
      <c r="N355" s="346">
        <f t="shared" si="80"/>
        <v>0</v>
      </c>
      <c r="O355" s="346">
        <f t="shared" si="80"/>
        <v>3.1E-2</v>
      </c>
      <c r="P355" s="346">
        <f t="shared" si="80"/>
        <v>0</v>
      </c>
      <c r="Q355" s="346">
        <f t="shared" si="80"/>
        <v>1.89</v>
      </c>
      <c r="R355" s="347">
        <f t="shared" si="80"/>
        <v>1.2999999999999999E-2</v>
      </c>
    </row>
    <row r="356" spans="1:18">
      <c r="A356" s="217"/>
      <c r="B356" s="61" t="s">
        <v>25</v>
      </c>
      <c r="C356" s="199" t="s">
        <v>388</v>
      </c>
      <c r="D356" s="61">
        <v>4.57</v>
      </c>
      <c r="E356" s="61">
        <v>5.0000000000000001E-3</v>
      </c>
      <c r="F356" s="61">
        <v>8.2000000000000003E-2</v>
      </c>
      <c r="G356" s="61">
        <v>41.7</v>
      </c>
      <c r="H356" s="61">
        <v>1E-3</v>
      </c>
      <c r="I356" s="61">
        <v>0.01</v>
      </c>
      <c r="J356" s="61">
        <v>0</v>
      </c>
      <c r="K356" s="61">
        <v>2.8000000000000001E-2</v>
      </c>
      <c r="L356" s="61">
        <v>6.3E-2</v>
      </c>
      <c r="M356" s="61">
        <v>1.512</v>
      </c>
      <c r="N356" s="220">
        <v>0</v>
      </c>
      <c r="O356" s="220">
        <v>3.1E-2</v>
      </c>
      <c r="P356" s="220">
        <v>0</v>
      </c>
      <c r="Q356" s="220">
        <v>1.89</v>
      </c>
      <c r="R356" s="221">
        <v>1.2999999999999999E-2</v>
      </c>
    </row>
    <row r="357" spans="1:18">
      <c r="A357" s="204"/>
      <c r="B357" s="61" t="s">
        <v>38</v>
      </c>
      <c r="C357" s="199" t="s">
        <v>389</v>
      </c>
      <c r="D357" s="61">
        <v>0</v>
      </c>
      <c r="E357" s="61">
        <v>0</v>
      </c>
      <c r="F357" s="61">
        <v>0</v>
      </c>
      <c r="G357" s="61">
        <v>0</v>
      </c>
      <c r="H357" s="61">
        <v>0</v>
      </c>
      <c r="I357" s="61">
        <v>0</v>
      </c>
      <c r="J357" s="61">
        <v>0</v>
      </c>
      <c r="K357" s="61">
        <v>0</v>
      </c>
      <c r="L357" s="61">
        <v>0</v>
      </c>
      <c r="M357" s="61">
        <v>0</v>
      </c>
      <c r="N357" s="220">
        <v>0</v>
      </c>
      <c r="O357" s="220">
        <v>0</v>
      </c>
      <c r="P357" s="220">
        <v>0</v>
      </c>
      <c r="Q357" s="220">
        <v>0</v>
      </c>
      <c r="R357" s="221">
        <v>0</v>
      </c>
    </row>
    <row r="358" spans="1:18">
      <c r="A358" s="204"/>
      <c r="B358" s="61" t="s">
        <v>150</v>
      </c>
      <c r="C358" s="199" t="s">
        <v>390</v>
      </c>
      <c r="D358" s="61">
        <v>0</v>
      </c>
      <c r="E358" s="61">
        <v>0</v>
      </c>
      <c r="F358" s="61">
        <v>0</v>
      </c>
      <c r="G358" s="61">
        <v>0</v>
      </c>
      <c r="H358" s="61">
        <v>0</v>
      </c>
      <c r="I358" s="61">
        <v>0</v>
      </c>
      <c r="J358" s="61">
        <v>0</v>
      </c>
      <c r="K358" s="61">
        <v>0</v>
      </c>
      <c r="L358" s="61">
        <v>0</v>
      </c>
      <c r="M358" s="61">
        <v>0</v>
      </c>
      <c r="N358" s="220">
        <v>0</v>
      </c>
      <c r="O358" s="220">
        <v>0</v>
      </c>
      <c r="P358" s="220">
        <v>0</v>
      </c>
      <c r="Q358" s="220">
        <v>0</v>
      </c>
      <c r="R358" s="221">
        <v>0</v>
      </c>
    </row>
    <row r="359" spans="1:18" ht="30">
      <c r="A359" s="217"/>
      <c r="B359" s="61" t="s">
        <v>268</v>
      </c>
      <c r="C359" s="199" t="s">
        <v>375</v>
      </c>
      <c r="D359" s="61">
        <v>1.47</v>
      </c>
      <c r="E359" s="61">
        <v>7.91</v>
      </c>
      <c r="F359" s="61">
        <v>48.72</v>
      </c>
      <c r="G359" s="61">
        <v>239.4</v>
      </c>
      <c r="H359" s="61">
        <v>0</v>
      </c>
      <c r="I359" s="61">
        <v>0</v>
      </c>
      <c r="J359" s="61">
        <v>0</v>
      </c>
      <c r="K359" s="61">
        <v>0</v>
      </c>
      <c r="L359" s="61">
        <v>0</v>
      </c>
      <c r="M359" s="61">
        <v>0</v>
      </c>
      <c r="N359" s="220">
        <v>0</v>
      </c>
      <c r="O359" s="220">
        <v>0</v>
      </c>
      <c r="P359" s="220">
        <v>0</v>
      </c>
      <c r="Q359" s="220">
        <v>0</v>
      </c>
      <c r="R359" s="221">
        <v>0</v>
      </c>
    </row>
    <row r="360" spans="1:18" ht="28.5">
      <c r="A360" s="169" t="s">
        <v>322</v>
      </c>
      <c r="B360" s="160" t="s">
        <v>323</v>
      </c>
      <c r="C360" s="78" t="s">
        <v>24</v>
      </c>
      <c r="D360" s="8">
        <f t="shared" ref="D360:R360" si="81">SUM(D361:D363)</f>
        <v>0.2</v>
      </c>
      <c r="E360" s="8">
        <f t="shared" si="81"/>
        <v>0.04</v>
      </c>
      <c r="F360" s="8">
        <f t="shared" si="81"/>
        <v>25.73</v>
      </c>
      <c r="G360" s="8">
        <f t="shared" si="81"/>
        <v>100.41999999999999</v>
      </c>
      <c r="H360" s="8">
        <f t="shared" si="81"/>
        <v>8.9999999999999993E-3</v>
      </c>
      <c r="I360" s="8">
        <f t="shared" si="81"/>
        <v>7.0000000000000001E-3</v>
      </c>
      <c r="J360" s="8">
        <f t="shared" si="81"/>
        <v>13.2</v>
      </c>
      <c r="K360" s="8">
        <f t="shared" si="81"/>
        <v>2E-3</v>
      </c>
      <c r="L360" s="8">
        <f t="shared" si="81"/>
        <v>4.3999999999999997E-2</v>
      </c>
      <c r="M360" s="8">
        <f t="shared" si="81"/>
        <v>8.2000000000000011</v>
      </c>
      <c r="N360" s="8">
        <f t="shared" si="81"/>
        <v>0</v>
      </c>
      <c r="O360" s="8">
        <f t="shared" si="81"/>
        <v>2.86</v>
      </c>
      <c r="P360" s="8">
        <f t="shared" si="81"/>
        <v>0</v>
      </c>
      <c r="Q360" s="8">
        <f t="shared" si="81"/>
        <v>5.0599999999999996</v>
      </c>
      <c r="R360" s="9">
        <f t="shared" si="81"/>
        <v>0.13800000000000001</v>
      </c>
    </row>
    <row r="361" spans="1:18">
      <c r="A361" s="25"/>
      <c r="B361" s="11" t="s">
        <v>180</v>
      </c>
      <c r="C361" s="53" t="s">
        <v>324</v>
      </c>
      <c r="D361" s="15">
        <v>0.2</v>
      </c>
      <c r="E361" s="15">
        <v>0.04</v>
      </c>
      <c r="F361" s="15">
        <v>1.78</v>
      </c>
      <c r="G361" s="15">
        <v>9.4600000000000009</v>
      </c>
      <c r="H361" s="15">
        <v>8.9999999999999993E-3</v>
      </c>
      <c r="I361" s="15">
        <v>7.0000000000000001E-3</v>
      </c>
      <c r="J361" s="15">
        <v>13.2</v>
      </c>
      <c r="K361" s="15">
        <v>2E-3</v>
      </c>
      <c r="L361" s="15">
        <v>4.3999999999999997E-2</v>
      </c>
      <c r="M361" s="15">
        <v>7.48</v>
      </c>
      <c r="N361" s="16">
        <v>0</v>
      </c>
      <c r="O361" s="16">
        <v>2.86</v>
      </c>
      <c r="P361" s="16">
        <v>0</v>
      </c>
      <c r="Q361" s="16">
        <v>5.0599999999999996</v>
      </c>
      <c r="R361" s="17">
        <v>6.6000000000000003E-2</v>
      </c>
    </row>
    <row r="362" spans="1:18">
      <c r="A362" s="25"/>
      <c r="B362" s="11" t="s">
        <v>38</v>
      </c>
      <c r="C362" s="53" t="s">
        <v>325</v>
      </c>
      <c r="D362" s="15">
        <v>0</v>
      </c>
      <c r="E362" s="15">
        <v>0</v>
      </c>
      <c r="F362" s="15">
        <v>0</v>
      </c>
      <c r="G362" s="15">
        <v>0</v>
      </c>
      <c r="H362" s="43">
        <v>0</v>
      </c>
      <c r="I362" s="43">
        <v>0</v>
      </c>
      <c r="J362" s="15">
        <v>0</v>
      </c>
      <c r="K362" s="15">
        <v>0</v>
      </c>
      <c r="L362" s="15">
        <v>0</v>
      </c>
      <c r="M362" s="15">
        <v>0</v>
      </c>
      <c r="N362" s="15">
        <v>0</v>
      </c>
      <c r="O362" s="15">
        <v>0</v>
      </c>
      <c r="P362" s="15">
        <v>0</v>
      </c>
      <c r="Q362" s="15">
        <v>0</v>
      </c>
      <c r="R362" s="45">
        <v>0</v>
      </c>
    </row>
    <row r="363" spans="1:18">
      <c r="A363" s="25"/>
      <c r="B363" s="11" t="s">
        <v>44</v>
      </c>
      <c r="C363" s="53" t="s">
        <v>30</v>
      </c>
      <c r="D363" s="15">
        <v>0</v>
      </c>
      <c r="E363" s="15">
        <v>0</v>
      </c>
      <c r="F363" s="15">
        <v>23.95</v>
      </c>
      <c r="G363" s="15">
        <v>90.96</v>
      </c>
      <c r="H363" s="43">
        <v>0</v>
      </c>
      <c r="I363" s="43">
        <v>0</v>
      </c>
      <c r="J363" s="15">
        <v>0</v>
      </c>
      <c r="K363" s="15">
        <v>0</v>
      </c>
      <c r="L363" s="15">
        <v>0</v>
      </c>
      <c r="M363" s="15">
        <v>0.72</v>
      </c>
      <c r="N363" s="16">
        <v>0</v>
      </c>
      <c r="O363" s="16">
        <v>0</v>
      </c>
      <c r="P363" s="16">
        <v>0</v>
      </c>
      <c r="Q363" s="16">
        <v>0</v>
      </c>
      <c r="R363" s="17">
        <v>7.1999999999999995E-2</v>
      </c>
    </row>
    <row r="364" spans="1:18">
      <c r="A364" s="10">
        <v>11</v>
      </c>
      <c r="B364" s="28" t="s">
        <v>95</v>
      </c>
      <c r="C364" s="87">
        <v>30</v>
      </c>
      <c r="D364" s="31">
        <f t="shared" ref="D364:R364" si="82">SUM(D365)</f>
        <v>1.98</v>
      </c>
      <c r="E364" s="31">
        <f t="shared" si="82"/>
        <v>0.36</v>
      </c>
      <c r="F364" s="31">
        <f t="shared" si="82"/>
        <v>10.8</v>
      </c>
      <c r="G364" s="31">
        <f t="shared" si="82"/>
        <v>54.3</v>
      </c>
      <c r="H364" s="31">
        <f t="shared" si="82"/>
        <v>5.3999999999999999E-2</v>
      </c>
      <c r="I364" s="31">
        <f t="shared" si="82"/>
        <v>2.4E-2</v>
      </c>
      <c r="J364" s="31">
        <f t="shared" si="82"/>
        <v>0</v>
      </c>
      <c r="K364" s="31">
        <f t="shared" si="82"/>
        <v>0</v>
      </c>
      <c r="L364" s="31">
        <f t="shared" si="82"/>
        <v>0</v>
      </c>
      <c r="M364" s="31">
        <f t="shared" si="82"/>
        <v>0</v>
      </c>
      <c r="N364" s="31">
        <f t="shared" si="82"/>
        <v>0</v>
      </c>
      <c r="O364" s="31">
        <f t="shared" si="82"/>
        <v>0</v>
      </c>
      <c r="P364" s="31">
        <f t="shared" si="82"/>
        <v>0</v>
      </c>
      <c r="Q364" s="31">
        <f t="shared" si="82"/>
        <v>0</v>
      </c>
      <c r="R364" s="31">
        <f t="shared" si="82"/>
        <v>0</v>
      </c>
    </row>
    <row r="365" spans="1:18">
      <c r="A365" s="10"/>
      <c r="B365" s="68" t="s">
        <v>96</v>
      </c>
      <c r="C365" s="88" t="s">
        <v>97</v>
      </c>
      <c r="D365" s="14">
        <v>1.98</v>
      </c>
      <c r="E365" s="14">
        <v>0.36</v>
      </c>
      <c r="F365" s="14">
        <v>10.8</v>
      </c>
      <c r="G365" s="14">
        <v>54.3</v>
      </c>
      <c r="H365" s="14">
        <v>5.3999999999999999E-2</v>
      </c>
      <c r="I365" s="14">
        <v>2.4E-2</v>
      </c>
      <c r="J365" s="14">
        <v>0</v>
      </c>
      <c r="K365" s="15">
        <v>0</v>
      </c>
      <c r="L365" s="15">
        <v>0</v>
      </c>
      <c r="M365" s="15">
        <v>0</v>
      </c>
      <c r="N365" s="15">
        <v>0</v>
      </c>
      <c r="O365" s="15">
        <v>0</v>
      </c>
      <c r="P365" s="15">
        <v>0</v>
      </c>
      <c r="Q365" s="15">
        <v>0</v>
      </c>
      <c r="R365" s="17">
        <v>0</v>
      </c>
    </row>
    <row r="366" spans="1:18">
      <c r="A366" s="10">
        <v>10</v>
      </c>
      <c r="B366" s="28" t="s">
        <v>48</v>
      </c>
      <c r="C366" s="87" t="s">
        <v>159</v>
      </c>
      <c r="D366" s="31">
        <f t="shared" ref="D366:I366" si="83">SUM(D367)</f>
        <v>3.16</v>
      </c>
      <c r="E366" s="31">
        <f t="shared" si="83"/>
        <v>0.4</v>
      </c>
      <c r="F366" s="31">
        <f t="shared" si="83"/>
        <v>19.32</v>
      </c>
      <c r="G366" s="31">
        <f t="shared" si="83"/>
        <v>94</v>
      </c>
      <c r="H366" s="31">
        <f t="shared" si="83"/>
        <v>6.4000000000000001E-2</v>
      </c>
      <c r="I366" s="31">
        <f t="shared" si="83"/>
        <v>2.4E-2</v>
      </c>
      <c r="J366" s="31">
        <v>0</v>
      </c>
      <c r="K366" s="31">
        <f t="shared" ref="K366:R366" si="84">SUM(K367)</f>
        <v>0</v>
      </c>
      <c r="L366" s="31">
        <f t="shared" si="84"/>
        <v>0.52</v>
      </c>
      <c r="M366" s="31">
        <f t="shared" si="84"/>
        <v>9.1999999999999993</v>
      </c>
      <c r="N366" s="31">
        <f t="shared" si="84"/>
        <v>1E-3</v>
      </c>
      <c r="O366" s="31">
        <f t="shared" si="84"/>
        <v>13.2</v>
      </c>
      <c r="P366" s="31">
        <f t="shared" si="84"/>
        <v>2E-3</v>
      </c>
      <c r="Q366" s="31">
        <f t="shared" si="84"/>
        <v>34.799999999999997</v>
      </c>
      <c r="R366" s="32">
        <f t="shared" si="84"/>
        <v>0.8</v>
      </c>
    </row>
    <row r="367" spans="1:18" ht="15.75" thickBot="1">
      <c r="A367" s="98"/>
      <c r="B367" s="34" t="s">
        <v>48</v>
      </c>
      <c r="C367" s="99" t="s">
        <v>49</v>
      </c>
      <c r="D367" s="37">
        <v>3.16</v>
      </c>
      <c r="E367" s="37">
        <v>0.4</v>
      </c>
      <c r="F367" s="37">
        <v>19.32</v>
      </c>
      <c r="G367" s="37">
        <v>94</v>
      </c>
      <c r="H367" s="37">
        <v>6.4000000000000001E-2</v>
      </c>
      <c r="I367" s="37">
        <v>2.4E-2</v>
      </c>
      <c r="J367" s="37">
        <v>0</v>
      </c>
      <c r="K367" s="37">
        <v>0</v>
      </c>
      <c r="L367" s="37">
        <v>0.52</v>
      </c>
      <c r="M367" s="37">
        <v>9.1999999999999993</v>
      </c>
      <c r="N367" s="38">
        <v>1E-3</v>
      </c>
      <c r="O367" s="38">
        <v>13.2</v>
      </c>
      <c r="P367" s="38">
        <v>2E-3</v>
      </c>
      <c r="Q367" s="38">
        <v>34.799999999999997</v>
      </c>
      <c r="R367" s="39">
        <v>0.8</v>
      </c>
    </row>
    <row r="368" spans="1:18" ht="16.5" thickBot="1">
      <c r="A368" s="834" t="s">
        <v>160</v>
      </c>
      <c r="B368" s="835"/>
      <c r="C368" s="836"/>
      <c r="D368" s="72">
        <f t="shared" ref="D368:R368" si="85">SUM(D333,D337,D346,D355,D360,D364,D366,)</f>
        <v>40.22</v>
      </c>
      <c r="E368" s="72">
        <f t="shared" si="85"/>
        <v>30.472999999999995</v>
      </c>
      <c r="F368" s="72">
        <f t="shared" si="85"/>
        <v>138.86099999999999</v>
      </c>
      <c r="G368" s="72">
        <f t="shared" si="85"/>
        <v>966.32999999999993</v>
      </c>
      <c r="H368" s="72">
        <f t="shared" si="85"/>
        <v>0.45100000000000001</v>
      </c>
      <c r="I368" s="72">
        <f t="shared" si="85"/>
        <v>1.0470000000000002</v>
      </c>
      <c r="J368" s="72">
        <f t="shared" si="85"/>
        <v>38.975999999999999</v>
      </c>
      <c r="K368" s="72">
        <f t="shared" si="85"/>
        <v>1.6340000000000001</v>
      </c>
      <c r="L368" s="72">
        <f t="shared" si="85"/>
        <v>2.1900000000000004</v>
      </c>
      <c r="M368" s="72">
        <f t="shared" si="85"/>
        <v>126.19100000000002</v>
      </c>
      <c r="N368" s="72">
        <f t="shared" si="85"/>
        <v>1.6E-2</v>
      </c>
      <c r="O368" s="72">
        <f t="shared" si="85"/>
        <v>114.27700000000002</v>
      </c>
      <c r="P368" s="72">
        <f t="shared" si="85"/>
        <v>8.0000000000000002E-3</v>
      </c>
      <c r="Q368" s="72">
        <f t="shared" si="85"/>
        <v>427.00599999999997</v>
      </c>
      <c r="R368" s="72">
        <f t="shared" si="85"/>
        <v>6.3479999999999999</v>
      </c>
    </row>
    <row r="369" spans="1:18" ht="19.5" thickBot="1">
      <c r="A369" s="840" t="s">
        <v>99</v>
      </c>
      <c r="B369" s="841"/>
      <c r="C369" s="842"/>
      <c r="D369" s="73">
        <f t="shared" ref="D369:R369" si="86">SUM(D331,D368,)</f>
        <v>63.83</v>
      </c>
      <c r="E369" s="73">
        <f t="shared" si="86"/>
        <v>63.712999999999994</v>
      </c>
      <c r="F369" s="73">
        <f t="shared" si="86"/>
        <v>191.31899999999999</v>
      </c>
      <c r="G369" s="73">
        <f t="shared" si="86"/>
        <v>1569.81</v>
      </c>
      <c r="H369" s="73">
        <f t="shared" si="86"/>
        <v>0.66300000000000003</v>
      </c>
      <c r="I369" s="73">
        <f t="shared" si="86"/>
        <v>1.7460000000000002</v>
      </c>
      <c r="J369" s="73">
        <f t="shared" si="86"/>
        <v>52.85</v>
      </c>
      <c r="K369" s="73">
        <f t="shared" si="86"/>
        <v>1.9630000000000001</v>
      </c>
      <c r="L369" s="73">
        <f t="shared" si="86"/>
        <v>4.3210000000000006</v>
      </c>
      <c r="M369" s="73">
        <f t="shared" si="86"/>
        <v>500.91700000000003</v>
      </c>
      <c r="N369" s="73">
        <f t="shared" si="86"/>
        <v>4.5999999999999999E-2</v>
      </c>
      <c r="O369" s="73">
        <f t="shared" si="86"/>
        <v>194.524</v>
      </c>
      <c r="P369" s="73">
        <f t="shared" si="86"/>
        <v>4.2000000000000003E-2</v>
      </c>
      <c r="Q369" s="73">
        <f t="shared" si="86"/>
        <v>871.17599999999993</v>
      </c>
      <c r="R369" s="73">
        <f t="shared" si="86"/>
        <v>13.629</v>
      </c>
    </row>
    <row r="370" spans="1:18" ht="18.75">
      <c r="A370" s="74"/>
      <c r="B370" s="74"/>
      <c r="C370" s="74"/>
      <c r="D370" s="75"/>
      <c r="E370" s="75"/>
      <c r="F370" s="75"/>
      <c r="G370" s="75"/>
      <c r="H370" s="75"/>
      <c r="I370" s="75"/>
      <c r="J370" s="75"/>
      <c r="K370" s="75"/>
      <c r="L370" s="75"/>
      <c r="M370" s="75"/>
      <c r="N370" s="75"/>
      <c r="O370" s="75"/>
      <c r="P370" s="75"/>
      <c r="Q370" s="75"/>
      <c r="R370" s="75"/>
    </row>
    <row r="371" spans="1:18" ht="18.75">
      <c r="A371" s="74"/>
      <c r="B371" s="74"/>
      <c r="C371" s="74"/>
      <c r="D371" s="75"/>
      <c r="E371" s="75"/>
      <c r="F371" s="75"/>
      <c r="G371" s="75"/>
      <c r="H371" s="75"/>
      <c r="I371" s="75"/>
      <c r="J371" s="75"/>
      <c r="K371" s="75"/>
      <c r="L371" s="75"/>
      <c r="M371" s="75"/>
      <c r="N371" s="75"/>
      <c r="O371" s="75"/>
      <c r="P371" s="75"/>
      <c r="Q371" s="75"/>
      <c r="R371" s="75"/>
    </row>
    <row r="372" spans="1:18">
      <c r="A372" s="164"/>
      <c r="B372" s="170"/>
      <c r="C372" s="165"/>
      <c r="D372" s="166"/>
      <c r="E372" s="129"/>
      <c r="F372" s="129"/>
      <c r="G372" s="129"/>
      <c r="H372" s="129"/>
      <c r="I372" s="129"/>
      <c r="J372" s="129"/>
      <c r="K372" s="129"/>
      <c r="L372" s="129"/>
      <c r="M372" s="129"/>
      <c r="N372" s="129"/>
      <c r="O372" s="129"/>
      <c r="P372" s="129"/>
      <c r="Q372" s="129"/>
      <c r="R372" s="129"/>
    </row>
    <row r="373" spans="1:18" ht="15.75" thickBot="1">
      <c r="A373" s="843" t="s">
        <v>278</v>
      </c>
      <c r="B373" s="843"/>
      <c r="C373" s="843"/>
      <c r="D373" s="843"/>
      <c r="E373" s="843"/>
      <c r="F373" s="843"/>
      <c r="G373" s="843"/>
      <c r="H373" s="843"/>
      <c r="I373" s="843"/>
      <c r="J373" s="843"/>
      <c r="K373" s="843"/>
      <c r="L373" s="843"/>
      <c r="M373" s="843"/>
      <c r="N373" s="843"/>
      <c r="O373" s="843"/>
      <c r="P373" s="843"/>
      <c r="Q373" s="843"/>
      <c r="R373" s="843"/>
    </row>
    <row r="374" spans="1:18">
      <c r="A374" s="844" t="s">
        <v>279</v>
      </c>
      <c r="B374" s="824" t="s">
        <v>280</v>
      </c>
      <c r="C374" s="824" t="s">
        <v>266</v>
      </c>
      <c r="D374" s="827" t="s">
        <v>4</v>
      </c>
      <c r="E374" s="828"/>
      <c r="F374" s="829"/>
      <c r="G374" s="825" t="s">
        <v>5</v>
      </c>
      <c r="H374" s="827" t="s">
        <v>6</v>
      </c>
      <c r="I374" s="828"/>
      <c r="J374" s="828"/>
      <c r="K374" s="828"/>
      <c r="L374" s="829"/>
      <c r="M374" s="825" t="s">
        <v>7</v>
      </c>
      <c r="N374" s="827"/>
      <c r="O374" s="827"/>
      <c r="P374" s="827"/>
      <c r="Q374" s="827"/>
      <c r="R374" s="830"/>
    </row>
    <row r="375" spans="1:18" ht="29.25" thickBot="1">
      <c r="A375" s="845"/>
      <c r="B375" s="846"/>
      <c r="C375" s="846"/>
      <c r="D375" s="1" t="s">
        <v>8</v>
      </c>
      <c r="E375" s="1" t="s">
        <v>9</v>
      </c>
      <c r="F375" s="1" t="s">
        <v>10</v>
      </c>
      <c r="G375" s="826"/>
      <c r="H375" s="1" t="s">
        <v>11</v>
      </c>
      <c r="I375" s="1" t="s">
        <v>12</v>
      </c>
      <c r="J375" s="1" t="s">
        <v>13</v>
      </c>
      <c r="K375" s="1" t="s">
        <v>14</v>
      </c>
      <c r="L375" s="1" t="s">
        <v>15</v>
      </c>
      <c r="M375" s="1" t="s">
        <v>16</v>
      </c>
      <c r="N375" s="2" t="s">
        <v>17</v>
      </c>
      <c r="O375" s="2" t="s">
        <v>18</v>
      </c>
      <c r="P375" s="2" t="s">
        <v>19</v>
      </c>
      <c r="Q375" s="2" t="s">
        <v>20</v>
      </c>
      <c r="R375" s="3" t="s">
        <v>21</v>
      </c>
    </row>
    <row r="376" spans="1:18" ht="19.5" thickBot="1">
      <c r="A376" s="831" t="s">
        <v>164</v>
      </c>
      <c r="B376" s="832"/>
      <c r="C376" s="832"/>
      <c r="D376" s="832"/>
      <c r="E376" s="832"/>
      <c r="F376" s="832"/>
      <c r="G376" s="832"/>
      <c r="H376" s="832"/>
      <c r="I376" s="832"/>
      <c r="J376" s="832"/>
      <c r="K376" s="832"/>
      <c r="L376" s="832"/>
      <c r="M376" s="832"/>
      <c r="N376" s="832"/>
      <c r="O376" s="832"/>
      <c r="P376" s="832"/>
      <c r="Q376" s="832"/>
      <c r="R376" s="833"/>
    </row>
    <row r="377" spans="1:18" ht="28.5">
      <c r="A377" s="27">
        <v>67</v>
      </c>
      <c r="B377" s="5" t="s">
        <v>343</v>
      </c>
      <c r="C377" s="78" t="s">
        <v>24</v>
      </c>
      <c r="D377" s="8">
        <f t="shared" ref="D377:R377" si="87">SUM(D378:D383)</f>
        <v>7.3079999999999998</v>
      </c>
      <c r="E377" s="8">
        <f t="shared" si="87"/>
        <v>9.94</v>
      </c>
      <c r="F377" s="8">
        <f t="shared" si="87"/>
        <v>25.478000000000002</v>
      </c>
      <c r="G377" s="8">
        <f t="shared" si="87"/>
        <v>224.06</v>
      </c>
      <c r="H377" s="30">
        <f t="shared" si="87"/>
        <v>0.151</v>
      </c>
      <c r="I377" s="30">
        <f t="shared" si="87"/>
        <v>0.255</v>
      </c>
      <c r="J377" s="8">
        <f t="shared" si="87"/>
        <v>1.95</v>
      </c>
      <c r="K377" s="8">
        <f t="shared" si="87"/>
        <v>6.0999999999999999E-2</v>
      </c>
      <c r="L377" s="8">
        <f t="shared" si="87"/>
        <v>0.38300000000000001</v>
      </c>
      <c r="M377" s="8">
        <f t="shared" si="87"/>
        <v>192.09200000000001</v>
      </c>
      <c r="N377" s="8">
        <f t="shared" si="87"/>
        <v>1.3999999999999999E-2</v>
      </c>
      <c r="O377" s="8">
        <f t="shared" si="87"/>
        <v>46.831000000000003</v>
      </c>
      <c r="P377" s="8">
        <f t="shared" si="87"/>
        <v>9.0000000000000011E-3</v>
      </c>
      <c r="Q377" s="8">
        <f t="shared" si="87"/>
        <v>202.48999999999998</v>
      </c>
      <c r="R377" s="59">
        <f t="shared" si="87"/>
        <v>0.84099999999999997</v>
      </c>
    </row>
    <row r="378" spans="1:18">
      <c r="A378" s="25"/>
      <c r="B378" s="11" t="s">
        <v>25</v>
      </c>
      <c r="C378" s="53" t="s">
        <v>26</v>
      </c>
      <c r="D378" s="14">
        <v>4.8000000000000001E-2</v>
      </c>
      <c r="E378" s="14">
        <v>4.3499999999999996</v>
      </c>
      <c r="F378" s="14">
        <v>7.8E-2</v>
      </c>
      <c r="G378" s="14">
        <v>39.72</v>
      </c>
      <c r="H378" s="14">
        <v>1E-3</v>
      </c>
      <c r="I378" s="14">
        <v>0.01</v>
      </c>
      <c r="J378" s="14">
        <v>0</v>
      </c>
      <c r="K378" s="14">
        <v>2.8000000000000001E-2</v>
      </c>
      <c r="L378" s="14">
        <v>6.3E-2</v>
      </c>
      <c r="M378" s="14">
        <v>1.512</v>
      </c>
      <c r="N378" s="85">
        <v>0</v>
      </c>
      <c r="O378" s="85">
        <v>3.1E-2</v>
      </c>
      <c r="P378" s="85">
        <v>0</v>
      </c>
      <c r="Q378" s="85">
        <v>1.89</v>
      </c>
      <c r="R378" s="86">
        <v>1.2999999999999999E-2</v>
      </c>
    </row>
    <row r="379" spans="1:18">
      <c r="A379" s="25"/>
      <c r="B379" s="11" t="s">
        <v>27</v>
      </c>
      <c r="C379" s="53" t="s">
        <v>28</v>
      </c>
      <c r="D379" s="15">
        <v>4.8</v>
      </c>
      <c r="E379" s="15">
        <v>4.3499999999999996</v>
      </c>
      <c r="F379" s="15">
        <v>7.05</v>
      </c>
      <c r="G379" s="15">
        <v>90</v>
      </c>
      <c r="H379" s="15">
        <v>0.06</v>
      </c>
      <c r="I379" s="15">
        <v>0.22500000000000001</v>
      </c>
      <c r="J379" s="15">
        <v>1.95</v>
      </c>
      <c r="K379" s="15">
        <v>3.3000000000000002E-2</v>
      </c>
      <c r="L379" s="15">
        <v>0</v>
      </c>
      <c r="M379" s="15">
        <v>180</v>
      </c>
      <c r="N379" s="16">
        <v>1.2999999999999999E-2</v>
      </c>
      <c r="O379" s="16">
        <v>21</v>
      </c>
      <c r="P379" s="16">
        <v>3.0000000000000001E-3</v>
      </c>
      <c r="Q379" s="16">
        <v>135</v>
      </c>
      <c r="R379" s="17">
        <v>0.09</v>
      </c>
    </row>
    <row r="380" spans="1:18">
      <c r="A380" s="25"/>
      <c r="B380" s="11" t="s">
        <v>29</v>
      </c>
      <c r="C380" s="53" t="s">
        <v>30</v>
      </c>
      <c r="D380" s="15">
        <v>0</v>
      </c>
      <c r="E380" s="15">
        <v>0</v>
      </c>
      <c r="F380" s="15">
        <v>0</v>
      </c>
      <c r="G380" s="15">
        <v>0</v>
      </c>
      <c r="H380" s="15">
        <v>0</v>
      </c>
      <c r="I380" s="15">
        <v>0</v>
      </c>
      <c r="J380" s="15">
        <v>0</v>
      </c>
      <c r="K380" s="15">
        <v>0</v>
      </c>
      <c r="L380" s="15">
        <v>0</v>
      </c>
      <c r="M380" s="15">
        <v>0</v>
      </c>
      <c r="N380" s="15">
        <v>0</v>
      </c>
      <c r="O380" s="15">
        <v>0</v>
      </c>
      <c r="P380" s="15">
        <v>0</v>
      </c>
      <c r="Q380" s="15">
        <v>0</v>
      </c>
      <c r="R380" s="17">
        <v>0</v>
      </c>
    </row>
    <row r="381" spans="1:18">
      <c r="A381" s="25"/>
      <c r="B381" s="11" t="s">
        <v>31</v>
      </c>
      <c r="C381" s="53" t="s">
        <v>32</v>
      </c>
      <c r="D381" s="15">
        <v>0</v>
      </c>
      <c r="E381" s="15">
        <v>0</v>
      </c>
      <c r="F381" s="15">
        <v>0</v>
      </c>
      <c r="G381" s="15">
        <v>0</v>
      </c>
      <c r="H381" s="15">
        <v>0</v>
      </c>
      <c r="I381" s="15">
        <v>0</v>
      </c>
      <c r="J381" s="15">
        <v>0</v>
      </c>
      <c r="K381" s="15">
        <v>0</v>
      </c>
      <c r="L381" s="15">
        <v>0</v>
      </c>
      <c r="M381" s="15">
        <v>0</v>
      </c>
      <c r="N381" s="15">
        <v>0</v>
      </c>
      <c r="O381" s="15">
        <v>0</v>
      </c>
      <c r="P381" s="15">
        <v>0</v>
      </c>
      <c r="Q381" s="15">
        <v>0</v>
      </c>
      <c r="R381" s="17">
        <v>0</v>
      </c>
    </row>
    <row r="382" spans="1:18">
      <c r="A382" s="25"/>
      <c r="B382" s="11" t="s">
        <v>33</v>
      </c>
      <c r="C382" s="53" t="s">
        <v>26</v>
      </c>
      <c r="D382" s="15">
        <v>0</v>
      </c>
      <c r="E382" s="15">
        <v>0</v>
      </c>
      <c r="F382" s="15">
        <v>5.99</v>
      </c>
      <c r="G382" s="15">
        <v>23.94</v>
      </c>
      <c r="H382" s="15">
        <v>0</v>
      </c>
      <c r="I382" s="15">
        <v>0</v>
      </c>
      <c r="J382" s="15">
        <v>0</v>
      </c>
      <c r="K382" s="15">
        <v>0</v>
      </c>
      <c r="L382" s="15">
        <v>0</v>
      </c>
      <c r="M382" s="15">
        <v>0.18</v>
      </c>
      <c r="N382" s="16">
        <v>0</v>
      </c>
      <c r="O382" s="16">
        <v>0</v>
      </c>
      <c r="P382" s="16">
        <v>0</v>
      </c>
      <c r="Q382" s="16">
        <v>0</v>
      </c>
      <c r="R382" s="17">
        <v>1.7999999999999999E-2</v>
      </c>
    </row>
    <row r="383" spans="1:18">
      <c r="A383" s="27"/>
      <c r="B383" s="11" t="s">
        <v>344</v>
      </c>
      <c r="C383" s="53" t="s">
        <v>168</v>
      </c>
      <c r="D383" s="15">
        <v>2.46</v>
      </c>
      <c r="E383" s="15">
        <v>1.24</v>
      </c>
      <c r="F383" s="15">
        <v>12.36</v>
      </c>
      <c r="G383" s="15">
        <v>70.400000000000006</v>
      </c>
      <c r="H383" s="43">
        <v>0.09</v>
      </c>
      <c r="I383" s="43">
        <v>0.02</v>
      </c>
      <c r="J383" s="15">
        <v>0</v>
      </c>
      <c r="K383" s="15">
        <v>0</v>
      </c>
      <c r="L383" s="15">
        <v>0.32</v>
      </c>
      <c r="M383" s="43">
        <v>10.4</v>
      </c>
      <c r="N383" s="44">
        <v>1E-3</v>
      </c>
      <c r="O383" s="44">
        <v>25.8</v>
      </c>
      <c r="P383" s="44">
        <v>6.0000000000000001E-3</v>
      </c>
      <c r="Q383" s="44">
        <v>65.599999999999994</v>
      </c>
      <c r="R383" s="45">
        <v>0.72</v>
      </c>
    </row>
    <row r="384" spans="1:18" ht="28.5">
      <c r="A384" s="18">
        <v>395</v>
      </c>
      <c r="B384" s="5" t="s">
        <v>169</v>
      </c>
      <c r="C384" s="102" t="s">
        <v>24</v>
      </c>
      <c r="D384" s="20">
        <f t="shared" ref="D384:R384" si="88">SUM(D385:D388)</f>
        <v>3.59</v>
      </c>
      <c r="E384" s="20">
        <f t="shared" si="88"/>
        <v>3.43</v>
      </c>
      <c r="F384" s="20">
        <f t="shared" si="88"/>
        <v>16.830000000000002</v>
      </c>
      <c r="G384" s="20">
        <f t="shared" si="88"/>
        <v>111.79</v>
      </c>
      <c r="H384" s="20">
        <f t="shared" si="88"/>
        <v>0.02</v>
      </c>
      <c r="I384" s="20">
        <f t="shared" si="88"/>
        <v>7.4999999999999997E-2</v>
      </c>
      <c r="J384" s="20">
        <f t="shared" si="88"/>
        <v>0.6</v>
      </c>
      <c r="K384" s="20">
        <f t="shared" si="88"/>
        <v>2.1999999999999999E-2</v>
      </c>
      <c r="L384" s="20">
        <f t="shared" si="88"/>
        <v>0</v>
      </c>
      <c r="M384" s="20">
        <f t="shared" si="88"/>
        <v>60.6</v>
      </c>
      <c r="N384" s="20">
        <f t="shared" si="88"/>
        <v>8.9999999999999993E-3</v>
      </c>
      <c r="O384" s="20">
        <f t="shared" si="88"/>
        <v>14</v>
      </c>
      <c r="P384" s="20">
        <f t="shared" si="88"/>
        <v>0</v>
      </c>
      <c r="Q384" s="20">
        <f t="shared" si="88"/>
        <v>30</v>
      </c>
      <c r="R384" s="94">
        <f t="shared" si="88"/>
        <v>0.09</v>
      </c>
    </row>
    <row r="385" spans="1:18" ht="15.75">
      <c r="A385" s="18"/>
      <c r="B385" s="11" t="s">
        <v>38</v>
      </c>
      <c r="C385" s="103" t="s">
        <v>170</v>
      </c>
      <c r="D385" s="13">
        <v>0</v>
      </c>
      <c r="E385" s="13">
        <v>0</v>
      </c>
      <c r="F385" s="13">
        <v>0</v>
      </c>
      <c r="G385" s="13">
        <v>0</v>
      </c>
      <c r="H385" s="22">
        <v>0</v>
      </c>
      <c r="I385" s="22">
        <v>0</v>
      </c>
      <c r="J385" s="13">
        <v>0</v>
      </c>
      <c r="K385" s="13">
        <v>0</v>
      </c>
      <c r="L385" s="13">
        <v>0</v>
      </c>
      <c r="M385" s="22">
        <v>0</v>
      </c>
      <c r="N385" s="54">
        <v>0</v>
      </c>
      <c r="O385" s="54">
        <v>0</v>
      </c>
      <c r="P385" s="54">
        <v>0</v>
      </c>
      <c r="Q385" s="54">
        <v>0</v>
      </c>
      <c r="R385" s="55">
        <v>0</v>
      </c>
    </row>
    <row r="386" spans="1:18" ht="30">
      <c r="A386" s="18"/>
      <c r="B386" s="11" t="s">
        <v>42</v>
      </c>
      <c r="C386" s="103" t="s">
        <v>171</v>
      </c>
      <c r="D386" s="13">
        <v>3.5</v>
      </c>
      <c r="E386" s="13">
        <v>3</v>
      </c>
      <c r="F386" s="13">
        <v>4.7</v>
      </c>
      <c r="G386" s="13">
        <v>63</v>
      </c>
      <c r="H386" s="22">
        <v>0</v>
      </c>
      <c r="I386" s="22">
        <v>0</v>
      </c>
      <c r="J386" s="13">
        <v>0.6</v>
      </c>
      <c r="K386" s="13">
        <v>2.1999999999999999E-2</v>
      </c>
      <c r="L386" s="13">
        <v>0</v>
      </c>
      <c r="M386" s="22">
        <v>0</v>
      </c>
      <c r="N386" s="54">
        <v>8.9999999999999993E-3</v>
      </c>
      <c r="O386" s="54">
        <v>14</v>
      </c>
      <c r="P386" s="54">
        <v>0</v>
      </c>
      <c r="Q386" s="54">
        <v>30</v>
      </c>
      <c r="R386" s="55">
        <v>0</v>
      </c>
    </row>
    <row r="387" spans="1:18" ht="15.75">
      <c r="A387" s="18"/>
      <c r="B387" s="11" t="s">
        <v>44</v>
      </c>
      <c r="C387" s="103" t="s">
        <v>45</v>
      </c>
      <c r="D387" s="13">
        <v>0</v>
      </c>
      <c r="E387" s="13">
        <v>0</v>
      </c>
      <c r="F387" s="13">
        <v>11.1</v>
      </c>
      <c r="G387" s="13">
        <v>42.14</v>
      </c>
      <c r="H387" s="22">
        <v>0</v>
      </c>
      <c r="I387" s="22">
        <v>0</v>
      </c>
      <c r="J387" s="13">
        <v>0</v>
      </c>
      <c r="K387" s="13">
        <v>0</v>
      </c>
      <c r="L387" s="13">
        <v>0</v>
      </c>
      <c r="M387" s="22">
        <v>0.6</v>
      </c>
      <c r="N387" s="54">
        <v>0</v>
      </c>
      <c r="O387" s="54">
        <v>0</v>
      </c>
      <c r="P387" s="54">
        <v>0</v>
      </c>
      <c r="Q387" s="54">
        <v>0</v>
      </c>
      <c r="R387" s="55">
        <v>0.06</v>
      </c>
    </row>
    <row r="388" spans="1:18" ht="15.75">
      <c r="A388" s="18"/>
      <c r="B388" s="11" t="s">
        <v>172</v>
      </c>
      <c r="C388" s="103" t="s">
        <v>173</v>
      </c>
      <c r="D388" s="13">
        <v>0.09</v>
      </c>
      <c r="E388" s="13">
        <v>0.43</v>
      </c>
      <c r="F388" s="13">
        <v>1.03</v>
      </c>
      <c r="G388" s="13">
        <v>6.65</v>
      </c>
      <c r="H388" s="22">
        <v>0.02</v>
      </c>
      <c r="I388" s="22">
        <v>7.4999999999999997E-2</v>
      </c>
      <c r="J388" s="13">
        <v>0</v>
      </c>
      <c r="K388" s="13">
        <v>0</v>
      </c>
      <c r="L388" s="13">
        <v>0</v>
      </c>
      <c r="M388" s="22">
        <v>60</v>
      </c>
      <c r="N388" s="54">
        <v>0</v>
      </c>
      <c r="O388" s="54">
        <v>0</v>
      </c>
      <c r="P388" s="54">
        <v>0</v>
      </c>
      <c r="Q388" s="54">
        <v>0</v>
      </c>
      <c r="R388" s="55">
        <v>0.03</v>
      </c>
    </row>
    <row r="389" spans="1:18">
      <c r="A389" s="23">
        <v>2</v>
      </c>
      <c r="B389" s="5" t="s">
        <v>25</v>
      </c>
      <c r="C389" s="78" t="s">
        <v>46</v>
      </c>
      <c r="D389" s="8">
        <f t="shared" ref="D389:R389" si="89">SUM(D390)</f>
        <v>0.13</v>
      </c>
      <c r="E389" s="8">
        <f t="shared" si="89"/>
        <v>6.15</v>
      </c>
      <c r="F389" s="8">
        <f t="shared" si="89"/>
        <v>0.17</v>
      </c>
      <c r="G389" s="8">
        <f t="shared" si="89"/>
        <v>56.6</v>
      </c>
      <c r="H389" s="8">
        <f t="shared" si="89"/>
        <v>0</v>
      </c>
      <c r="I389" s="8">
        <f t="shared" si="89"/>
        <v>1.2E-2</v>
      </c>
      <c r="J389" s="8">
        <f t="shared" si="89"/>
        <v>0</v>
      </c>
      <c r="K389" s="8">
        <f t="shared" si="89"/>
        <v>4.4999999999999998E-2</v>
      </c>
      <c r="L389" s="8">
        <f t="shared" si="89"/>
        <v>0.1</v>
      </c>
      <c r="M389" s="8">
        <f t="shared" si="89"/>
        <v>2.4</v>
      </c>
      <c r="N389" s="8">
        <f t="shared" si="89"/>
        <v>0</v>
      </c>
      <c r="O389" s="8">
        <f t="shared" si="89"/>
        <v>0.05</v>
      </c>
      <c r="P389" s="8">
        <f t="shared" si="89"/>
        <v>0</v>
      </c>
      <c r="Q389" s="8">
        <f t="shared" si="89"/>
        <v>3</v>
      </c>
      <c r="R389" s="9">
        <f t="shared" si="89"/>
        <v>0.02</v>
      </c>
    </row>
    <row r="390" spans="1:18">
      <c r="A390" s="25"/>
      <c r="B390" s="11" t="s">
        <v>25</v>
      </c>
      <c r="C390" s="53" t="s">
        <v>35</v>
      </c>
      <c r="D390" s="15">
        <v>0.13</v>
      </c>
      <c r="E390" s="15">
        <v>6.15</v>
      </c>
      <c r="F390" s="15">
        <v>0.17</v>
      </c>
      <c r="G390" s="15">
        <v>56.6</v>
      </c>
      <c r="H390" s="15">
        <v>0</v>
      </c>
      <c r="I390" s="15">
        <v>1.2E-2</v>
      </c>
      <c r="J390" s="15">
        <v>0</v>
      </c>
      <c r="K390" s="15">
        <v>4.4999999999999998E-2</v>
      </c>
      <c r="L390" s="15">
        <v>0.1</v>
      </c>
      <c r="M390" s="15">
        <v>2.4</v>
      </c>
      <c r="N390" s="16">
        <v>0</v>
      </c>
      <c r="O390" s="16">
        <v>0.05</v>
      </c>
      <c r="P390" s="16">
        <v>0</v>
      </c>
      <c r="Q390" s="16">
        <v>3</v>
      </c>
      <c r="R390" s="17">
        <v>0.02</v>
      </c>
    </row>
    <row r="391" spans="1:18">
      <c r="A391" s="10">
        <v>10</v>
      </c>
      <c r="B391" s="28" t="s">
        <v>48</v>
      </c>
      <c r="C391" s="87">
        <v>40</v>
      </c>
      <c r="D391" s="31">
        <f t="shared" ref="D391:R391" si="90">SUM(D392)</f>
        <v>3.16</v>
      </c>
      <c r="E391" s="31">
        <f t="shared" si="90"/>
        <v>0.4</v>
      </c>
      <c r="F391" s="31">
        <f t="shared" si="90"/>
        <v>19.32</v>
      </c>
      <c r="G391" s="31">
        <f t="shared" si="90"/>
        <v>94</v>
      </c>
      <c r="H391" s="31">
        <f t="shared" si="90"/>
        <v>6.4000000000000001E-2</v>
      </c>
      <c r="I391" s="31">
        <f t="shared" si="90"/>
        <v>2.4E-2</v>
      </c>
      <c r="J391" s="31">
        <f t="shared" si="90"/>
        <v>0</v>
      </c>
      <c r="K391" s="31">
        <f t="shared" si="90"/>
        <v>0</v>
      </c>
      <c r="L391" s="31">
        <f t="shared" si="90"/>
        <v>0.52</v>
      </c>
      <c r="M391" s="31">
        <f t="shared" si="90"/>
        <v>9.1999999999999993</v>
      </c>
      <c r="N391" s="31">
        <f t="shared" si="90"/>
        <v>1E-3</v>
      </c>
      <c r="O391" s="31">
        <f t="shared" si="90"/>
        <v>13.2</v>
      </c>
      <c r="P391" s="31">
        <f t="shared" si="90"/>
        <v>2E-3</v>
      </c>
      <c r="Q391" s="31">
        <f t="shared" si="90"/>
        <v>34.799999999999997</v>
      </c>
      <c r="R391" s="32">
        <f t="shared" si="90"/>
        <v>0.8</v>
      </c>
    </row>
    <row r="392" spans="1:18">
      <c r="A392" s="98"/>
      <c r="B392" s="34" t="s">
        <v>48</v>
      </c>
      <c r="C392" s="99" t="s">
        <v>49</v>
      </c>
      <c r="D392" s="37">
        <v>3.16</v>
      </c>
      <c r="E392" s="37">
        <v>0.4</v>
      </c>
      <c r="F392" s="37">
        <v>19.32</v>
      </c>
      <c r="G392" s="37">
        <v>94</v>
      </c>
      <c r="H392" s="37">
        <v>6.4000000000000001E-2</v>
      </c>
      <c r="I392" s="37">
        <v>2.4E-2</v>
      </c>
      <c r="J392" s="37">
        <v>0</v>
      </c>
      <c r="K392" s="37">
        <v>0</v>
      </c>
      <c r="L392" s="37">
        <v>0.52</v>
      </c>
      <c r="M392" s="37">
        <v>9.1999999999999993</v>
      </c>
      <c r="N392" s="38">
        <v>1E-3</v>
      </c>
      <c r="O392" s="38">
        <v>13.2</v>
      </c>
      <c r="P392" s="38">
        <v>2E-3</v>
      </c>
      <c r="Q392" s="38">
        <v>34.799999999999997</v>
      </c>
      <c r="R392" s="39">
        <v>0.8</v>
      </c>
    </row>
    <row r="393" spans="1:18">
      <c r="A393" s="27">
        <v>140</v>
      </c>
      <c r="B393" s="5" t="s">
        <v>50</v>
      </c>
      <c r="C393" s="78" t="s">
        <v>51</v>
      </c>
      <c r="D393" s="8">
        <f t="shared" ref="D393:R393" si="91">SUM(D394)</f>
        <v>12.7</v>
      </c>
      <c r="E393" s="8">
        <f t="shared" si="91"/>
        <v>11.5</v>
      </c>
      <c r="F393" s="8">
        <f t="shared" si="91"/>
        <v>0.7</v>
      </c>
      <c r="G393" s="8">
        <f t="shared" si="91"/>
        <v>157</v>
      </c>
      <c r="H393" s="30">
        <f t="shared" si="91"/>
        <v>7.0000000000000007E-2</v>
      </c>
      <c r="I393" s="30">
        <f t="shared" si="91"/>
        <v>0.44</v>
      </c>
      <c r="J393" s="8">
        <f t="shared" si="91"/>
        <v>0</v>
      </c>
      <c r="K393" s="8">
        <f t="shared" si="91"/>
        <v>5.0000000000000001E-3</v>
      </c>
      <c r="L393" s="8">
        <f t="shared" si="91"/>
        <v>0.2</v>
      </c>
      <c r="M393" s="8">
        <f t="shared" si="91"/>
        <v>55</v>
      </c>
      <c r="N393" s="8">
        <f t="shared" si="91"/>
        <v>2E-3</v>
      </c>
      <c r="O393" s="8">
        <f t="shared" si="91"/>
        <v>9</v>
      </c>
      <c r="P393" s="8">
        <f t="shared" si="91"/>
        <v>0</v>
      </c>
      <c r="Q393" s="8">
        <f t="shared" si="91"/>
        <v>11</v>
      </c>
      <c r="R393" s="59">
        <f t="shared" si="91"/>
        <v>2.5</v>
      </c>
    </row>
    <row r="394" spans="1:18" ht="15.75" thickBot="1">
      <c r="A394" s="27"/>
      <c r="B394" s="11" t="s">
        <v>93</v>
      </c>
      <c r="C394" s="70" t="s">
        <v>328</v>
      </c>
      <c r="D394" s="15">
        <v>12.7</v>
      </c>
      <c r="E394" s="15">
        <v>11.5</v>
      </c>
      <c r="F394" s="15">
        <v>0.7</v>
      </c>
      <c r="G394" s="15">
        <v>157</v>
      </c>
      <c r="H394" s="43">
        <v>7.0000000000000007E-2</v>
      </c>
      <c r="I394" s="43">
        <v>0.44</v>
      </c>
      <c r="J394" s="15">
        <v>0</v>
      </c>
      <c r="K394" s="15">
        <v>5.0000000000000001E-3</v>
      </c>
      <c r="L394" s="15">
        <v>0.2</v>
      </c>
      <c r="M394" s="43">
        <v>55</v>
      </c>
      <c r="N394" s="44">
        <v>2E-3</v>
      </c>
      <c r="O394" s="44">
        <v>9</v>
      </c>
      <c r="P394" s="44">
        <v>0</v>
      </c>
      <c r="Q394" s="44">
        <v>11</v>
      </c>
      <c r="R394" s="45">
        <v>2.5</v>
      </c>
    </row>
    <row r="395" spans="1:18" ht="16.5" thickBot="1">
      <c r="A395" s="834" t="s">
        <v>160</v>
      </c>
      <c r="B395" s="835"/>
      <c r="C395" s="836"/>
      <c r="D395" s="125">
        <f>SUM(,D377,D384,D389,D391,D393,)</f>
        <v>26.887999999999998</v>
      </c>
      <c r="E395" s="125">
        <f t="shared" ref="E395:Q395" si="92">SUM(,E377,E384,E389,E391,E393,)</f>
        <v>31.419999999999998</v>
      </c>
      <c r="F395" s="125">
        <f t="shared" si="92"/>
        <v>62.498000000000012</v>
      </c>
      <c r="G395" s="125">
        <f t="shared" si="92"/>
        <v>643.45000000000005</v>
      </c>
      <c r="H395" s="125">
        <f t="shared" si="92"/>
        <v>0.30499999999999999</v>
      </c>
      <c r="I395" s="125">
        <f t="shared" si="92"/>
        <v>0.80600000000000005</v>
      </c>
      <c r="J395" s="125">
        <f t="shared" si="92"/>
        <v>2.5499999999999998</v>
      </c>
      <c r="K395" s="125">
        <f t="shared" si="92"/>
        <v>0.13300000000000001</v>
      </c>
      <c r="L395" s="125">
        <f t="shared" si="92"/>
        <v>1.2030000000000001</v>
      </c>
      <c r="M395" s="125">
        <f t="shared" si="92"/>
        <v>319.29200000000003</v>
      </c>
      <c r="N395" s="125">
        <f t="shared" si="92"/>
        <v>2.6000000000000002E-2</v>
      </c>
      <c r="O395" s="125">
        <f t="shared" si="92"/>
        <v>83.081000000000003</v>
      </c>
      <c r="P395" s="125">
        <f t="shared" si="92"/>
        <v>1.1000000000000001E-2</v>
      </c>
      <c r="Q395" s="125">
        <f t="shared" si="92"/>
        <v>281.28999999999996</v>
      </c>
      <c r="R395" s="125" t="e">
        <f>SUM(#REF!,R377,R384,R389,R391,R393,)</f>
        <v>#REF!</v>
      </c>
    </row>
    <row r="396" spans="1:18" ht="15.75" thickBot="1">
      <c r="A396" s="837" t="s">
        <v>55</v>
      </c>
      <c r="B396" s="838"/>
      <c r="C396" s="838"/>
      <c r="D396" s="838"/>
      <c r="E396" s="838"/>
      <c r="F396" s="838"/>
      <c r="G396" s="838"/>
      <c r="H396" s="838"/>
      <c r="I396" s="838"/>
      <c r="J396" s="838"/>
      <c r="K396" s="838"/>
      <c r="L396" s="838"/>
      <c r="M396" s="838"/>
      <c r="N396" s="838"/>
      <c r="O396" s="838"/>
      <c r="P396" s="838"/>
      <c r="Q396" s="838"/>
      <c r="R396" s="839"/>
    </row>
    <row r="397" spans="1:18" ht="28.5">
      <c r="A397" s="47">
        <v>22</v>
      </c>
      <c r="B397" s="5" t="s">
        <v>329</v>
      </c>
      <c r="C397" s="78" t="s">
        <v>51</v>
      </c>
      <c r="D397" s="91">
        <f t="shared" ref="D397:R397" si="93">SUM(D398:D402)</f>
        <v>1.36</v>
      </c>
      <c r="E397" s="91">
        <f t="shared" si="93"/>
        <v>5.21</v>
      </c>
      <c r="F397" s="91">
        <f t="shared" si="93"/>
        <v>8.57</v>
      </c>
      <c r="G397" s="91">
        <f t="shared" si="93"/>
        <v>87.65</v>
      </c>
      <c r="H397" s="91">
        <f t="shared" si="93"/>
        <v>1.8000000000000002E-2</v>
      </c>
      <c r="I397" s="91">
        <f t="shared" si="93"/>
        <v>1.7000000000000001E-2</v>
      </c>
      <c r="J397" s="91">
        <f t="shared" si="93"/>
        <v>12</v>
      </c>
      <c r="K397" s="91">
        <f t="shared" si="93"/>
        <v>0.40100000000000002</v>
      </c>
      <c r="L397" s="91">
        <f t="shared" si="93"/>
        <v>0.56500000000000006</v>
      </c>
      <c r="M397" s="91">
        <f t="shared" si="93"/>
        <v>28.297000000000001</v>
      </c>
      <c r="N397" s="91">
        <f t="shared" si="93"/>
        <v>0</v>
      </c>
      <c r="O397" s="91">
        <f t="shared" si="93"/>
        <v>19.7</v>
      </c>
      <c r="P397" s="91">
        <f t="shared" si="93"/>
        <v>0</v>
      </c>
      <c r="Q397" s="91">
        <f t="shared" si="93"/>
        <v>36.299999999999997</v>
      </c>
      <c r="R397" s="91">
        <f t="shared" si="93"/>
        <v>2.9799999999999995</v>
      </c>
    </row>
    <row r="398" spans="1:18">
      <c r="A398" s="52"/>
      <c r="B398" s="11" t="s">
        <v>67</v>
      </c>
      <c r="C398" s="53" t="s">
        <v>330</v>
      </c>
      <c r="D398" s="15">
        <v>0.8</v>
      </c>
      <c r="E398" s="15">
        <v>0.16</v>
      </c>
      <c r="F398" s="15">
        <v>6.52</v>
      </c>
      <c r="G398" s="15">
        <v>30.8</v>
      </c>
      <c r="H398" s="43">
        <v>1.4E-2</v>
      </c>
      <c r="I398" s="43">
        <v>1.4999999999999999E-2</v>
      </c>
      <c r="J398" s="15">
        <v>8</v>
      </c>
      <c r="K398" s="15">
        <v>0</v>
      </c>
      <c r="L398" s="15">
        <v>4.0000000000000001E-3</v>
      </c>
      <c r="M398" s="43">
        <v>19.350000000000001</v>
      </c>
      <c r="N398" s="44">
        <v>0</v>
      </c>
      <c r="O398" s="44">
        <v>8</v>
      </c>
      <c r="P398" s="44">
        <v>0</v>
      </c>
      <c r="Q398" s="44">
        <v>16</v>
      </c>
      <c r="R398" s="45">
        <v>2.61</v>
      </c>
    </row>
    <row r="399" spans="1:18">
      <c r="A399" s="52"/>
      <c r="B399" s="11" t="s">
        <v>140</v>
      </c>
      <c r="C399" s="53" t="s">
        <v>331</v>
      </c>
      <c r="D399" s="15">
        <v>0.06</v>
      </c>
      <c r="E399" s="15">
        <v>0</v>
      </c>
      <c r="F399" s="15">
        <v>0.16</v>
      </c>
      <c r="G399" s="15">
        <v>1</v>
      </c>
      <c r="H399" s="43">
        <v>4.0000000000000001E-3</v>
      </c>
      <c r="I399" s="43">
        <v>2E-3</v>
      </c>
      <c r="J399" s="15">
        <v>1.5</v>
      </c>
      <c r="K399" s="15">
        <v>0</v>
      </c>
      <c r="L399" s="15">
        <v>1E-3</v>
      </c>
      <c r="M399" s="43">
        <v>2.6970000000000001</v>
      </c>
      <c r="N399" s="44">
        <v>0</v>
      </c>
      <c r="O399" s="44">
        <v>0.7</v>
      </c>
      <c r="P399" s="44">
        <v>0</v>
      </c>
      <c r="Q399" s="44">
        <v>2.9</v>
      </c>
      <c r="R399" s="45">
        <v>7.0000000000000007E-2</v>
      </c>
    </row>
    <row r="400" spans="1:18">
      <c r="A400" s="52"/>
      <c r="B400" s="11" t="s">
        <v>332</v>
      </c>
      <c r="C400" s="53" t="s">
        <v>333</v>
      </c>
      <c r="D400" s="15">
        <v>0.24</v>
      </c>
      <c r="E400" s="15">
        <v>0.03</v>
      </c>
      <c r="F400" s="15">
        <v>0.51</v>
      </c>
      <c r="G400" s="15">
        <v>3.9</v>
      </c>
      <c r="H400" s="43">
        <v>0</v>
      </c>
      <c r="I400" s="43">
        <v>0</v>
      </c>
      <c r="J400" s="15">
        <v>1.5</v>
      </c>
      <c r="K400" s="15">
        <v>1E-3</v>
      </c>
      <c r="L400" s="15">
        <v>0.02</v>
      </c>
      <c r="M400" s="43">
        <v>6.25</v>
      </c>
      <c r="N400" s="44">
        <v>0</v>
      </c>
      <c r="O400" s="44">
        <v>4.2</v>
      </c>
      <c r="P400" s="44">
        <v>0</v>
      </c>
      <c r="Q400" s="44">
        <v>7.2</v>
      </c>
      <c r="R400" s="45">
        <v>0.3</v>
      </c>
    </row>
    <row r="401" spans="1:18">
      <c r="A401" s="52"/>
      <c r="B401" s="11" t="s">
        <v>57</v>
      </c>
      <c r="C401" s="53" t="s">
        <v>58</v>
      </c>
      <c r="D401" s="15">
        <v>0</v>
      </c>
      <c r="E401" s="15">
        <v>5</v>
      </c>
      <c r="F401" s="15">
        <v>0</v>
      </c>
      <c r="G401" s="15">
        <v>44.95</v>
      </c>
      <c r="H401" s="15">
        <v>0</v>
      </c>
      <c r="I401" s="15">
        <v>0</v>
      </c>
      <c r="J401" s="15">
        <v>0</v>
      </c>
      <c r="K401" s="15">
        <v>0</v>
      </c>
      <c r="L401" s="15">
        <v>0.46</v>
      </c>
      <c r="M401" s="15">
        <v>0</v>
      </c>
      <c r="N401" s="15">
        <v>0</v>
      </c>
      <c r="O401" s="15">
        <v>0</v>
      </c>
      <c r="P401" s="15">
        <v>0</v>
      </c>
      <c r="Q401" s="15">
        <v>0</v>
      </c>
      <c r="R401" s="15">
        <v>0</v>
      </c>
    </row>
    <row r="402" spans="1:18">
      <c r="A402" s="52"/>
      <c r="B402" s="11" t="s">
        <v>131</v>
      </c>
      <c r="C402" s="53" t="s">
        <v>334</v>
      </c>
      <c r="D402" s="15">
        <v>0.26</v>
      </c>
      <c r="E402" s="15">
        <v>0.02</v>
      </c>
      <c r="F402" s="15">
        <v>1.38</v>
      </c>
      <c r="G402" s="15">
        <v>7</v>
      </c>
      <c r="H402" s="43">
        <v>0</v>
      </c>
      <c r="I402" s="43">
        <v>0</v>
      </c>
      <c r="J402" s="15">
        <v>1</v>
      </c>
      <c r="K402" s="15">
        <v>0.4</v>
      </c>
      <c r="L402" s="15">
        <v>0.08</v>
      </c>
      <c r="M402" s="43">
        <v>0</v>
      </c>
      <c r="N402" s="44">
        <v>0</v>
      </c>
      <c r="O402" s="44">
        <v>6.8</v>
      </c>
      <c r="P402" s="44">
        <v>0</v>
      </c>
      <c r="Q402" s="44">
        <v>10.199999999999999</v>
      </c>
      <c r="R402" s="45">
        <v>0</v>
      </c>
    </row>
    <row r="403" spans="1:18" ht="28.5">
      <c r="A403" s="204">
        <v>28</v>
      </c>
      <c r="B403" s="5" t="s">
        <v>127</v>
      </c>
      <c r="C403" s="346" t="s">
        <v>486</v>
      </c>
      <c r="D403" s="346">
        <f t="shared" ref="D403:R403" si="94">SUM(D404:D412)</f>
        <v>11.099</v>
      </c>
      <c r="E403" s="346">
        <f t="shared" si="94"/>
        <v>1.468</v>
      </c>
      <c r="F403" s="346">
        <f t="shared" si="94"/>
        <v>22.016000000000002</v>
      </c>
      <c r="G403" s="346">
        <f t="shared" si="94"/>
        <v>498.88</v>
      </c>
      <c r="H403" s="346">
        <f t="shared" si="94"/>
        <v>0.16300000000000001</v>
      </c>
      <c r="I403" s="346">
        <f t="shared" si="94"/>
        <v>0.49000000000000005</v>
      </c>
      <c r="J403" s="346">
        <f t="shared" si="94"/>
        <v>26.42</v>
      </c>
      <c r="K403" s="346">
        <f t="shared" si="94"/>
        <v>0.248</v>
      </c>
      <c r="L403" s="346">
        <f t="shared" si="94"/>
        <v>0.216</v>
      </c>
      <c r="M403" s="346">
        <f t="shared" si="94"/>
        <v>67.759999999999991</v>
      </c>
      <c r="N403" s="346">
        <f t="shared" si="94"/>
        <v>6.0000000000000001E-3</v>
      </c>
      <c r="O403" s="346">
        <f t="shared" si="94"/>
        <v>45.870000000000005</v>
      </c>
      <c r="P403" s="346">
        <f t="shared" si="94"/>
        <v>3.0000000000000001E-3</v>
      </c>
      <c r="Q403" s="346">
        <f t="shared" si="94"/>
        <v>149.09</v>
      </c>
      <c r="R403" s="347">
        <f t="shared" si="94"/>
        <v>1.655</v>
      </c>
    </row>
    <row r="404" spans="1:18">
      <c r="A404" s="217"/>
      <c r="B404" s="61" t="s">
        <v>121</v>
      </c>
      <c r="C404" s="61" t="s">
        <v>215</v>
      </c>
      <c r="D404" s="61">
        <v>0.72399999999999998</v>
      </c>
      <c r="E404" s="592">
        <v>0.04</v>
      </c>
      <c r="F404" s="61">
        <v>1.88</v>
      </c>
      <c r="G404" s="61">
        <v>11.2</v>
      </c>
      <c r="H404" s="61">
        <v>1.2E-2</v>
      </c>
      <c r="I404" s="61">
        <v>1.6E-2</v>
      </c>
      <c r="J404" s="61">
        <v>18</v>
      </c>
      <c r="K404" s="61">
        <v>1E-3</v>
      </c>
      <c r="L404" s="61">
        <v>0.04</v>
      </c>
      <c r="M404" s="61">
        <v>19.2</v>
      </c>
      <c r="N404" s="220">
        <v>1E-3</v>
      </c>
      <c r="O404" s="220">
        <v>6.4</v>
      </c>
      <c r="P404" s="220">
        <v>0</v>
      </c>
      <c r="Q404" s="220">
        <v>12.4</v>
      </c>
      <c r="R404" s="221">
        <v>0.24</v>
      </c>
    </row>
    <row r="405" spans="1:18">
      <c r="A405" s="593"/>
      <c r="B405" s="64" t="s">
        <v>67</v>
      </c>
      <c r="C405" s="64" t="s">
        <v>492</v>
      </c>
      <c r="D405" s="64">
        <v>0.49</v>
      </c>
      <c r="E405" s="64">
        <v>9.8000000000000004E-2</v>
      </c>
      <c r="F405" s="64">
        <v>3.99</v>
      </c>
      <c r="G405" s="64">
        <v>18.86</v>
      </c>
      <c r="H405" s="64">
        <v>2.9000000000000001E-2</v>
      </c>
      <c r="I405" s="64">
        <v>0.17</v>
      </c>
      <c r="J405" s="64">
        <v>4.9000000000000004</v>
      </c>
      <c r="K405" s="64">
        <v>1E-3</v>
      </c>
      <c r="L405" s="64">
        <v>2.4E-2</v>
      </c>
      <c r="M405" s="64">
        <v>2.4500000000000002</v>
      </c>
      <c r="N405" s="285">
        <v>1E-3</v>
      </c>
      <c r="O405" s="285">
        <v>5.63</v>
      </c>
      <c r="P405" s="285">
        <v>0</v>
      </c>
      <c r="Q405" s="285">
        <v>14.21</v>
      </c>
      <c r="R405" s="286">
        <v>0.22</v>
      </c>
    </row>
    <row r="406" spans="1:18">
      <c r="A406" s="217"/>
      <c r="B406" s="61" t="s">
        <v>140</v>
      </c>
      <c r="C406" s="68" t="s">
        <v>72</v>
      </c>
      <c r="D406" s="207">
        <v>0.112</v>
      </c>
      <c r="E406" s="207">
        <v>0</v>
      </c>
      <c r="F406" s="207">
        <v>0.72799999999999998</v>
      </c>
      <c r="G406" s="207">
        <v>3.2</v>
      </c>
      <c r="H406" s="207">
        <v>4.0000000000000001E-3</v>
      </c>
      <c r="I406" s="207">
        <v>2E-3</v>
      </c>
      <c r="J406" s="207">
        <v>0.8</v>
      </c>
      <c r="K406" s="207">
        <v>0</v>
      </c>
      <c r="L406" s="207">
        <v>1.6E-2</v>
      </c>
      <c r="M406" s="207">
        <v>2.48</v>
      </c>
      <c r="N406" s="208">
        <v>0</v>
      </c>
      <c r="O406" s="208">
        <v>1.1200000000000001</v>
      </c>
      <c r="P406" s="208">
        <v>0</v>
      </c>
      <c r="Q406" s="208">
        <v>4.6399999999999997</v>
      </c>
      <c r="R406" s="209">
        <v>6.4000000000000001E-2</v>
      </c>
    </row>
    <row r="407" spans="1:18">
      <c r="A407" s="217"/>
      <c r="B407" s="61" t="s">
        <v>59</v>
      </c>
      <c r="C407" s="61" t="s">
        <v>493</v>
      </c>
      <c r="D407" s="61">
        <v>0.45100000000000001</v>
      </c>
      <c r="E407" s="61">
        <v>4.8000000000000001E-2</v>
      </c>
      <c r="F407" s="61">
        <v>1.89</v>
      </c>
      <c r="G407" s="61">
        <v>12.04</v>
      </c>
      <c r="H407" s="61">
        <v>8.9999999999999993E-3</v>
      </c>
      <c r="I407" s="61">
        <v>1.0999999999999999E-2</v>
      </c>
      <c r="J407" s="61">
        <v>1.96</v>
      </c>
      <c r="K407" s="61">
        <v>0</v>
      </c>
      <c r="L407" s="61">
        <v>2.8000000000000001E-2</v>
      </c>
      <c r="M407" s="61">
        <v>4.4800000000000004</v>
      </c>
      <c r="N407" s="220">
        <v>2E-3</v>
      </c>
      <c r="O407" s="220">
        <v>6.16</v>
      </c>
      <c r="P407" s="220">
        <v>0</v>
      </c>
      <c r="Q407" s="220">
        <v>12.04</v>
      </c>
      <c r="R407" s="221">
        <v>0.224</v>
      </c>
    </row>
    <row r="408" spans="1:18">
      <c r="A408" s="217"/>
      <c r="B408" s="61" t="s">
        <v>71</v>
      </c>
      <c r="C408" s="68" t="s">
        <v>379</v>
      </c>
      <c r="D408" s="61">
        <v>0.112</v>
      </c>
      <c r="E408" s="61">
        <v>1.2E-2</v>
      </c>
      <c r="F408" s="61">
        <v>8.64</v>
      </c>
      <c r="G408" s="61">
        <v>4.08</v>
      </c>
      <c r="H408" s="61">
        <v>7.0000000000000001E-3</v>
      </c>
      <c r="I408" s="61">
        <v>8.0000000000000002E-3</v>
      </c>
      <c r="J408" s="61">
        <v>0.71</v>
      </c>
      <c r="K408" s="61">
        <v>0.24</v>
      </c>
      <c r="L408" s="61">
        <v>4.8000000000000001E-2</v>
      </c>
      <c r="M408" s="61">
        <v>6.12</v>
      </c>
      <c r="N408" s="220">
        <v>1E-3</v>
      </c>
      <c r="O408" s="220">
        <v>4.5599999999999996</v>
      </c>
      <c r="P408" s="220">
        <v>0</v>
      </c>
      <c r="Q408" s="220">
        <v>6.6</v>
      </c>
      <c r="R408" s="221">
        <v>8.4000000000000005E-2</v>
      </c>
    </row>
    <row r="409" spans="1:18">
      <c r="A409" s="364"/>
      <c r="B409" s="64" t="s">
        <v>134</v>
      </c>
      <c r="C409" s="11" t="s">
        <v>35</v>
      </c>
      <c r="D409" s="64">
        <v>0.3</v>
      </c>
      <c r="E409" s="64">
        <v>1</v>
      </c>
      <c r="F409" s="64">
        <v>0.28999999999999998</v>
      </c>
      <c r="G409" s="64">
        <v>11.5</v>
      </c>
      <c r="H409" s="64">
        <v>3.0000000000000001E-3</v>
      </c>
      <c r="I409" s="64">
        <v>0.01</v>
      </c>
      <c r="J409" s="64">
        <v>0.05</v>
      </c>
      <c r="K409" s="64">
        <v>6.0000000000000001E-3</v>
      </c>
      <c r="L409" s="64">
        <v>0.03</v>
      </c>
      <c r="M409" s="64">
        <v>9</v>
      </c>
      <c r="N409" s="285">
        <v>1E-3</v>
      </c>
      <c r="O409" s="285">
        <v>1</v>
      </c>
      <c r="P409" s="285">
        <v>0</v>
      </c>
      <c r="Q409" s="285">
        <v>6.2</v>
      </c>
      <c r="R409" s="286">
        <v>0.01</v>
      </c>
    </row>
    <row r="410" spans="1:18">
      <c r="A410" s="10"/>
      <c r="B410" s="68" t="s">
        <v>31</v>
      </c>
      <c r="C410" s="88" t="s">
        <v>32</v>
      </c>
      <c r="D410" s="14">
        <v>0</v>
      </c>
      <c r="E410" s="14">
        <v>0</v>
      </c>
      <c r="F410" s="14">
        <v>0</v>
      </c>
      <c r="G410" s="14">
        <v>0</v>
      </c>
      <c r="H410" s="14">
        <v>0</v>
      </c>
      <c r="I410" s="14">
        <v>0</v>
      </c>
      <c r="J410" s="14">
        <v>0</v>
      </c>
      <c r="K410" s="14">
        <v>0</v>
      </c>
      <c r="L410" s="14">
        <v>0</v>
      </c>
      <c r="M410" s="14">
        <v>0</v>
      </c>
      <c r="N410" s="14">
        <v>0</v>
      </c>
      <c r="O410" s="14">
        <v>0</v>
      </c>
      <c r="P410" s="14">
        <v>0</v>
      </c>
      <c r="Q410" s="14">
        <v>0</v>
      </c>
      <c r="R410" s="86">
        <v>0</v>
      </c>
    </row>
    <row r="411" spans="1:18">
      <c r="A411" s="217"/>
      <c r="B411" s="61" t="s">
        <v>33</v>
      </c>
      <c r="C411" s="68" t="s">
        <v>148</v>
      </c>
      <c r="D411" s="61">
        <v>0</v>
      </c>
      <c r="E411" s="61">
        <v>0</v>
      </c>
      <c r="F411" s="61">
        <v>0.998</v>
      </c>
      <c r="G411" s="61">
        <v>399</v>
      </c>
      <c r="H411" s="61">
        <v>0</v>
      </c>
      <c r="I411" s="61">
        <v>0</v>
      </c>
      <c r="J411" s="61">
        <v>0</v>
      </c>
      <c r="K411" s="61">
        <v>0</v>
      </c>
      <c r="L411" s="61">
        <v>0</v>
      </c>
      <c r="M411" s="61">
        <v>0.03</v>
      </c>
      <c r="N411" s="61">
        <v>0</v>
      </c>
      <c r="O411" s="61">
        <v>0</v>
      </c>
      <c r="P411" s="61">
        <v>0</v>
      </c>
      <c r="Q411" s="61">
        <v>0</v>
      </c>
      <c r="R411" s="221">
        <v>3.0000000000000001E-3</v>
      </c>
    </row>
    <row r="412" spans="1:18">
      <c r="A412" s="364"/>
      <c r="B412" s="64" t="s">
        <v>73</v>
      </c>
      <c r="C412" s="447" t="s">
        <v>491</v>
      </c>
      <c r="D412" s="411">
        <v>8.91</v>
      </c>
      <c r="E412" s="411">
        <v>0.27</v>
      </c>
      <c r="F412" s="411">
        <v>3.6</v>
      </c>
      <c r="G412" s="411">
        <v>39</v>
      </c>
      <c r="H412" s="411">
        <v>9.9000000000000005E-2</v>
      </c>
      <c r="I412" s="411">
        <v>0.27300000000000002</v>
      </c>
      <c r="J412" s="411">
        <v>0</v>
      </c>
      <c r="K412" s="411">
        <v>0</v>
      </c>
      <c r="L412" s="411">
        <v>0.03</v>
      </c>
      <c r="M412" s="411">
        <v>24</v>
      </c>
      <c r="N412" s="594">
        <v>0</v>
      </c>
      <c r="O412" s="594">
        <v>21</v>
      </c>
      <c r="P412" s="594">
        <v>3.0000000000000001E-3</v>
      </c>
      <c r="Q412" s="594">
        <v>93</v>
      </c>
      <c r="R412" s="595">
        <v>0.81</v>
      </c>
    </row>
    <row r="413" spans="1:18" ht="15.75">
      <c r="A413" s="18">
        <v>347</v>
      </c>
      <c r="B413" s="5" t="s">
        <v>335</v>
      </c>
      <c r="C413" s="162" t="s">
        <v>51</v>
      </c>
      <c r="D413" s="20">
        <f t="shared" ref="D413:R413" si="95">SUM(D414:D418)</f>
        <v>15.98</v>
      </c>
      <c r="E413" s="20">
        <f t="shared" si="95"/>
        <v>2.6100000000000003</v>
      </c>
      <c r="F413" s="20">
        <f t="shared" si="95"/>
        <v>7.91</v>
      </c>
      <c r="G413" s="20">
        <f t="shared" si="95"/>
        <v>118.94</v>
      </c>
      <c r="H413" s="20">
        <f t="shared" si="95"/>
        <v>9.1999999999999998E-2</v>
      </c>
      <c r="I413" s="20">
        <f t="shared" si="95"/>
        <v>8.7999999999999995E-2</v>
      </c>
      <c r="J413" s="20">
        <f t="shared" si="95"/>
        <v>0.92</v>
      </c>
      <c r="K413" s="20">
        <f t="shared" si="95"/>
        <v>4.2999999999999997E-2</v>
      </c>
      <c r="L413" s="20">
        <f t="shared" si="95"/>
        <v>0.97399999999999987</v>
      </c>
      <c r="M413" s="20">
        <f t="shared" si="95"/>
        <v>25.6</v>
      </c>
      <c r="N413" s="20">
        <f t="shared" si="95"/>
        <v>0.112</v>
      </c>
      <c r="O413" s="20">
        <f t="shared" si="95"/>
        <v>32.86</v>
      </c>
      <c r="P413" s="20">
        <f t="shared" si="95"/>
        <v>2.3E-2</v>
      </c>
      <c r="Q413" s="20">
        <f t="shared" si="95"/>
        <v>221.22</v>
      </c>
      <c r="R413" s="94">
        <f t="shared" si="95"/>
        <v>0.87</v>
      </c>
    </row>
    <row r="414" spans="1:18" ht="15.75">
      <c r="A414" s="18"/>
      <c r="B414" s="11" t="s">
        <v>192</v>
      </c>
      <c r="C414" s="11" t="s">
        <v>336</v>
      </c>
      <c r="D414" s="13">
        <v>12.8</v>
      </c>
      <c r="E414" s="13">
        <v>0.48</v>
      </c>
      <c r="F414" s="13">
        <v>0</v>
      </c>
      <c r="G414" s="13">
        <v>55.2</v>
      </c>
      <c r="H414" s="22">
        <v>7.1999999999999995E-2</v>
      </c>
      <c r="I414" s="22">
        <v>5.6000000000000001E-2</v>
      </c>
      <c r="J414" s="13">
        <v>0.8</v>
      </c>
      <c r="K414" s="13">
        <v>8.0000000000000002E-3</v>
      </c>
      <c r="L414" s="13">
        <v>0.72</v>
      </c>
      <c r="M414" s="22">
        <v>20</v>
      </c>
      <c r="N414" s="54">
        <v>0.108</v>
      </c>
      <c r="O414" s="54">
        <v>24</v>
      </c>
      <c r="P414" s="54">
        <v>1.7999999999999999E-2</v>
      </c>
      <c r="Q414" s="54">
        <v>168</v>
      </c>
      <c r="R414" s="55">
        <v>0.52</v>
      </c>
    </row>
    <row r="415" spans="1:18" ht="30">
      <c r="A415" s="18"/>
      <c r="B415" s="11" t="s">
        <v>337</v>
      </c>
      <c r="C415" s="96" t="s">
        <v>168</v>
      </c>
      <c r="D415" s="13">
        <v>0.6</v>
      </c>
      <c r="E415" s="13">
        <v>0.64</v>
      </c>
      <c r="F415" s="13">
        <v>0.94</v>
      </c>
      <c r="G415" s="13">
        <v>12</v>
      </c>
      <c r="H415" s="22">
        <v>1.6E-2</v>
      </c>
      <c r="I415" s="22">
        <v>6.0000000000000001E-3</v>
      </c>
      <c r="J415" s="13">
        <v>0.12</v>
      </c>
      <c r="K415" s="13">
        <v>4.0000000000000001E-3</v>
      </c>
      <c r="L415" s="13">
        <v>0</v>
      </c>
      <c r="M415" s="22">
        <v>2.2999999999999998</v>
      </c>
      <c r="N415" s="54">
        <v>2E-3</v>
      </c>
      <c r="O415" s="54">
        <v>2.8</v>
      </c>
      <c r="P415" s="54">
        <v>0</v>
      </c>
      <c r="Q415" s="54">
        <v>18</v>
      </c>
      <c r="R415" s="55">
        <v>0.2</v>
      </c>
    </row>
    <row r="416" spans="1:18" ht="30">
      <c r="A416" s="18"/>
      <c r="B416" s="11" t="s">
        <v>338</v>
      </c>
      <c r="C416" s="96" t="s">
        <v>105</v>
      </c>
      <c r="D416" s="13">
        <v>1.06</v>
      </c>
      <c r="E416" s="13">
        <v>0.11</v>
      </c>
      <c r="F416" s="13">
        <v>6.89</v>
      </c>
      <c r="G416" s="13">
        <v>32.9</v>
      </c>
      <c r="H416" s="22">
        <v>0</v>
      </c>
      <c r="I416" s="22">
        <v>0</v>
      </c>
      <c r="J416" s="13">
        <v>0</v>
      </c>
      <c r="K416" s="13">
        <v>0</v>
      </c>
      <c r="L416" s="13">
        <v>0.182</v>
      </c>
      <c r="M416" s="22">
        <v>0</v>
      </c>
      <c r="N416" s="54">
        <v>0</v>
      </c>
      <c r="O416" s="54">
        <v>4.62</v>
      </c>
      <c r="P416" s="54">
        <v>1E-3</v>
      </c>
      <c r="Q416" s="54">
        <v>12.18</v>
      </c>
      <c r="R416" s="55">
        <v>0</v>
      </c>
    </row>
    <row r="417" spans="1:18" ht="15.75">
      <c r="A417" s="18"/>
      <c r="B417" s="11" t="s">
        <v>227</v>
      </c>
      <c r="C417" s="96" t="s">
        <v>245</v>
      </c>
      <c r="D417" s="13">
        <v>1.52</v>
      </c>
      <c r="E417" s="13">
        <v>1.38</v>
      </c>
      <c r="F417" s="13">
        <v>0.08</v>
      </c>
      <c r="G417" s="13">
        <v>18.84</v>
      </c>
      <c r="H417" s="22">
        <v>4.0000000000000001E-3</v>
      </c>
      <c r="I417" s="22">
        <v>2.5999999999999999E-2</v>
      </c>
      <c r="J417" s="13">
        <v>0</v>
      </c>
      <c r="K417" s="13">
        <v>3.1E-2</v>
      </c>
      <c r="L417" s="13">
        <v>7.1999999999999995E-2</v>
      </c>
      <c r="M417" s="22">
        <v>3.3</v>
      </c>
      <c r="N417" s="54">
        <v>2E-3</v>
      </c>
      <c r="O417" s="54">
        <v>1.44</v>
      </c>
      <c r="P417" s="54">
        <v>4.0000000000000001E-3</v>
      </c>
      <c r="Q417" s="54">
        <v>23.04</v>
      </c>
      <c r="R417" s="55">
        <v>0.15</v>
      </c>
    </row>
    <row r="418" spans="1:18" ht="31.5">
      <c r="A418" s="18"/>
      <c r="B418" s="163" t="s">
        <v>31</v>
      </c>
      <c r="C418" s="95" t="s">
        <v>135</v>
      </c>
      <c r="D418" s="22">
        <v>0</v>
      </c>
      <c r="E418" s="22">
        <v>0</v>
      </c>
      <c r="F418" s="22">
        <v>0</v>
      </c>
      <c r="G418" s="22">
        <v>0</v>
      </c>
      <c r="H418" s="22">
        <v>0</v>
      </c>
      <c r="I418" s="22">
        <v>0</v>
      </c>
      <c r="J418" s="22">
        <v>0</v>
      </c>
      <c r="K418" s="22">
        <v>0</v>
      </c>
      <c r="L418" s="22">
        <v>0</v>
      </c>
      <c r="M418" s="22">
        <v>0</v>
      </c>
      <c r="N418" s="22">
        <v>0</v>
      </c>
      <c r="O418" s="22">
        <v>0</v>
      </c>
      <c r="P418" s="22">
        <v>0</v>
      </c>
      <c r="Q418" s="22">
        <v>0</v>
      </c>
      <c r="R418" s="55">
        <v>0</v>
      </c>
    </row>
    <row r="419" spans="1:18" ht="28.5">
      <c r="A419" s="193" t="s">
        <v>510</v>
      </c>
      <c r="B419" s="213" t="s">
        <v>511</v>
      </c>
      <c r="C419" s="232" t="s">
        <v>259</v>
      </c>
      <c r="D419" s="233">
        <f t="shared" ref="D419:R419" si="96">SUM(D420:D423)</f>
        <v>4.4499999999999993</v>
      </c>
      <c r="E419" s="233">
        <f t="shared" si="96"/>
        <v>3.33</v>
      </c>
      <c r="F419" s="233">
        <f t="shared" si="96"/>
        <v>46.46</v>
      </c>
      <c r="G419" s="233">
        <f t="shared" si="96"/>
        <v>233.63</v>
      </c>
      <c r="H419" s="233">
        <f t="shared" si="96"/>
        <v>4.2999999999999997E-2</v>
      </c>
      <c r="I419" s="233">
        <f t="shared" si="96"/>
        <v>3.4999999999999996E-2</v>
      </c>
      <c r="J419" s="233">
        <f t="shared" si="96"/>
        <v>0</v>
      </c>
      <c r="K419" s="365">
        <f t="shared" si="96"/>
        <v>0.02</v>
      </c>
      <c r="L419" s="365">
        <f t="shared" si="96"/>
        <v>0.29299999999999998</v>
      </c>
      <c r="M419" s="365">
        <f t="shared" si="96"/>
        <v>2.67</v>
      </c>
      <c r="N419" s="365">
        <f t="shared" si="96"/>
        <v>1E-3</v>
      </c>
      <c r="O419" s="365">
        <f t="shared" si="96"/>
        <v>31.181999999999999</v>
      </c>
      <c r="P419" s="365">
        <f t="shared" si="96"/>
        <v>8.9999999999999993E-3</v>
      </c>
      <c r="Q419" s="365">
        <f t="shared" si="96"/>
        <v>94.806999999999988</v>
      </c>
      <c r="R419" s="366">
        <f t="shared" si="96"/>
        <v>2.1999999999999999E-2</v>
      </c>
    </row>
    <row r="420" spans="1:18" ht="15.75">
      <c r="A420" s="193"/>
      <c r="B420" s="64" t="s">
        <v>38</v>
      </c>
      <c r="C420" s="342" t="s">
        <v>512</v>
      </c>
      <c r="D420" s="64">
        <v>0</v>
      </c>
      <c r="E420" s="64">
        <v>0</v>
      </c>
      <c r="F420" s="64">
        <v>0</v>
      </c>
      <c r="G420" s="64">
        <v>0</v>
      </c>
      <c r="H420" s="210">
        <v>4.2999999999999997E-2</v>
      </c>
      <c r="I420" s="210">
        <v>2.1999999999999999E-2</v>
      </c>
      <c r="J420" s="64">
        <v>0</v>
      </c>
      <c r="K420" s="411">
        <v>0</v>
      </c>
      <c r="L420" s="411">
        <v>0</v>
      </c>
      <c r="M420" s="367">
        <v>0</v>
      </c>
      <c r="N420" s="368">
        <v>0</v>
      </c>
      <c r="O420" s="368">
        <v>0</v>
      </c>
      <c r="P420" s="368">
        <v>0</v>
      </c>
      <c r="Q420" s="368">
        <v>0</v>
      </c>
      <c r="R420" s="369">
        <v>0</v>
      </c>
    </row>
    <row r="421" spans="1:18" ht="15.75">
      <c r="A421" s="193"/>
      <c r="B421" s="64" t="s">
        <v>233</v>
      </c>
      <c r="C421" s="342" t="s">
        <v>513</v>
      </c>
      <c r="D421" s="64">
        <v>4.3899999999999997</v>
      </c>
      <c r="E421" s="64">
        <v>0.63</v>
      </c>
      <c r="F421" s="64">
        <v>46.39</v>
      </c>
      <c r="G421" s="64">
        <v>208.77</v>
      </c>
      <c r="H421" s="210">
        <v>0</v>
      </c>
      <c r="I421" s="210">
        <v>8.0000000000000002E-3</v>
      </c>
      <c r="J421" s="64">
        <v>0</v>
      </c>
      <c r="K421" s="411">
        <v>0</v>
      </c>
      <c r="L421" s="411">
        <v>0.249</v>
      </c>
      <c r="M421" s="367">
        <v>1.62</v>
      </c>
      <c r="N421" s="368">
        <v>1E-3</v>
      </c>
      <c r="O421" s="368">
        <v>31.16</v>
      </c>
      <c r="P421" s="368">
        <v>8.9999999999999993E-3</v>
      </c>
      <c r="Q421" s="368">
        <v>93.49</v>
      </c>
      <c r="R421" s="369">
        <v>1.2999999999999999E-2</v>
      </c>
    </row>
    <row r="422" spans="1:18" ht="15.75">
      <c r="A422" s="193"/>
      <c r="B422" s="64" t="s">
        <v>150</v>
      </c>
      <c r="C422" s="342" t="s">
        <v>497</v>
      </c>
      <c r="D422" s="64">
        <v>0</v>
      </c>
      <c r="E422" s="64">
        <v>0</v>
      </c>
      <c r="F422" s="64">
        <v>0</v>
      </c>
      <c r="G422" s="64">
        <v>0</v>
      </c>
      <c r="H422" s="210">
        <v>0</v>
      </c>
      <c r="I422" s="210">
        <v>0</v>
      </c>
      <c r="J422" s="64">
        <v>0</v>
      </c>
      <c r="K422" s="411">
        <v>0</v>
      </c>
      <c r="L422" s="411">
        <v>0</v>
      </c>
      <c r="M422" s="367">
        <v>0</v>
      </c>
      <c r="N422" s="368">
        <v>0</v>
      </c>
      <c r="O422" s="368">
        <v>0</v>
      </c>
      <c r="P422" s="368">
        <v>0</v>
      </c>
      <c r="Q422" s="368">
        <v>0</v>
      </c>
      <c r="R422" s="369">
        <v>0</v>
      </c>
    </row>
    <row r="423" spans="1:18" ht="15.75">
      <c r="A423" s="193"/>
      <c r="B423" s="64" t="s">
        <v>25</v>
      </c>
      <c r="C423" s="342" t="s">
        <v>498</v>
      </c>
      <c r="D423" s="64">
        <v>0.06</v>
      </c>
      <c r="E423" s="64">
        <v>2.7</v>
      </c>
      <c r="F423" s="64">
        <v>7.0000000000000007E-2</v>
      </c>
      <c r="G423" s="64">
        <v>24.86</v>
      </c>
      <c r="H423" s="210">
        <v>0</v>
      </c>
      <c r="I423" s="210">
        <v>5.0000000000000001E-3</v>
      </c>
      <c r="J423" s="64">
        <v>0</v>
      </c>
      <c r="K423" s="411">
        <v>0.02</v>
      </c>
      <c r="L423" s="411">
        <v>4.3999999999999997E-2</v>
      </c>
      <c r="M423" s="367">
        <v>1.05</v>
      </c>
      <c r="N423" s="368">
        <v>0</v>
      </c>
      <c r="O423" s="368">
        <v>2.1999999999999999E-2</v>
      </c>
      <c r="P423" s="368">
        <v>0</v>
      </c>
      <c r="Q423" s="368">
        <v>1.3169999999999999</v>
      </c>
      <c r="R423" s="369">
        <v>8.9999999999999993E-3</v>
      </c>
    </row>
    <row r="424" spans="1:18" ht="28.5">
      <c r="A424" s="23">
        <v>118</v>
      </c>
      <c r="B424" s="5" t="s">
        <v>240</v>
      </c>
      <c r="C424" s="69">
        <v>200</v>
      </c>
      <c r="D424" s="8">
        <f t="shared" ref="D424:R424" si="97">SUM(D425:D426)</f>
        <v>0</v>
      </c>
      <c r="E424" s="8">
        <f t="shared" si="97"/>
        <v>0</v>
      </c>
      <c r="F424" s="8">
        <f t="shared" si="97"/>
        <v>2.5</v>
      </c>
      <c r="G424" s="8">
        <f t="shared" si="97"/>
        <v>9.76</v>
      </c>
      <c r="H424" s="8">
        <f t="shared" si="97"/>
        <v>0</v>
      </c>
      <c r="I424" s="8">
        <f t="shared" si="97"/>
        <v>0</v>
      </c>
      <c r="J424" s="8">
        <f t="shared" si="97"/>
        <v>0</v>
      </c>
      <c r="K424" s="8">
        <f t="shared" si="97"/>
        <v>0</v>
      </c>
      <c r="L424" s="8">
        <f t="shared" si="97"/>
        <v>0</v>
      </c>
      <c r="M424" s="8">
        <f t="shared" si="97"/>
        <v>0</v>
      </c>
      <c r="N424" s="8">
        <f t="shared" si="97"/>
        <v>0</v>
      </c>
      <c r="O424" s="8">
        <f t="shared" si="97"/>
        <v>0</v>
      </c>
      <c r="P424" s="8">
        <f t="shared" si="97"/>
        <v>0</v>
      </c>
      <c r="Q424" s="8">
        <f t="shared" si="97"/>
        <v>0</v>
      </c>
      <c r="R424" s="9">
        <f t="shared" si="97"/>
        <v>0</v>
      </c>
    </row>
    <row r="425" spans="1:18">
      <c r="A425" s="23"/>
      <c r="B425" s="11" t="s">
        <v>29</v>
      </c>
      <c r="C425" s="63" t="s">
        <v>158</v>
      </c>
      <c r="D425" s="43">
        <v>0</v>
      </c>
      <c r="E425" s="43">
        <v>0</v>
      </c>
      <c r="F425" s="43">
        <v>0</v>
      </c>
      <c r="G425" s="43">
        <v>0</v>
      </c>
      <c r="H425" s="43">
        <v>0</v>
      </c>
      <c r="I425" s="43">
        <v>0</v>
      </c>
      <c r="J425" s="43">
        <v>0</v>
      </c>
      <c r="K425" s="43">
        <v>0</v>
      </c>
      <c r="L425" s="43">
        <v>0</v>
      </c>
      <c r="M425" s="43">
        <v>0</v>
      </c>
      <c r="N425" s="43">
        <v>0</v>
      </c>
      <c r="O425" s="43">
        <v>0</v>
      </c>
      <c r="P425" s="43">
        <v>0</v>
      </c>
      <c r="Q425" s="43">
        <v>0</v>
      </c>
      <c r="R425" s="45">
        <v>0</v>
      </c>
    </row>
    <row r="426" spans="1:18">
      <c r="A426" s="23"/>
      <c r="B426" s="11" t="s">
        <v>241</v>
      </c>
      <c r="C426" s="63" t="s">
        <v>168</v>
      </c>
      <c r="D426" s="43">
        <v>0</v>
      </c>
      <c r="E426" s="43">
        <v>0</v>
      </c>
      <c r="F426" s="43">
        <v>2.5</v>
      </c>
      <c r="G426" s="43">
        <v>9.76</v>
      </c>
      <c r="H426" s="43">
        <v>0</v>
      </c>
      <c r="I426" s="43">
        <v>0</v>
      </c>
      <c r="J426" s="43">
        <v>0</v>
      </c>
      <c r="K426" s="43">
        <v>0</v>
      </c>
      <c r="L426" s="43">
        <v>0</v>
      </c>
      <c r="M426" s="43">
        <v>0</v>
      </c>
      <c r="N426" s="43">
        <v>0</v>
      </c>
      <c r="O426" s="43">
        <v>0</v>
      </c>
      <c r="P426" s="43">
        <v>0</v>
      </c>
      <c r="Q426" s="43">
        <v>0</v>
      </c>
      <c r="R426" s="45">
        <v>0</v>
      </c>
    </row>
    <row r="427" spans="1:18">
      <c r="A427" s="10">
        <v>11</v>
      </c>
      <c r="B427" s="28" t="s">
        <v>95</v>
      </c>
      <c r="C427" s="87">
        <v>30</v>
      </c>
      <c r="D427" s="31">
        <f t="shared" ref="D427:R427" si="98">SUM(D428)</f>
        <v>1.98</v>
      </c>
      <c r="E427" s="31">
        <f t="shared" si="98"/>
        <v>0.36</v>
      </c>
      <c r="F427" s="31">
        <f t="shared" si="98"/>
        <v>10.8</v>
      </c>
      <c r="G427" s="31">
        <f t="shared" si="98"/>
        <v>54.3</v>
      </c>
      <c r="H427" s="31">
        <f t="shared" si="98"/>
        <v>5.3999999999999999E-2</v>
      </c>
      <c r="I427" s="31">
        <f t="shared" si="98"/>
        <v>2.4E-2</v>
      </c>
      <c r="J427" s="31">
        <f t="shared" si="98"/>
        <v>0</v>
      </c>
      <c r="K427" s="31">
        <f t="shared" si="98"/>
        <v>0</v>
      </c>
      <c r="L427" s="31">
        <f t="shared" si="98"/>
        <v>0</v>
      </c>
      <c r="M427" s="31">
        <f t="shared" si="98"/>
        <v>0</v>
      </c>
      <c r="N427" s="31">
        <f t="shared" si="98"/>
        <v>0</v>
      </c>
      <c r="O427" s="31">
        <f t="shared" si="98"/>
        <v>0</v>
      </c>
      <c r="P427" s="31">
        <f t="shared" si="98"/>
        <v>0</v>
      </c>
      <c r="Q427" s="31">
        <f t="shared" si="98"/>
        <v>0</v>
      </c>
      <c r="R427" s="31">
        <f t="shared" si="98"/>
        <v>0</v>
      </c>
    </row>
    <row r="428" spans="1:18">
      <c r="A428" s="10"/>
      <c r="B428" s="68" t="s">
        <v>96</v>
      </c>
      <c r="C428" s="88" t="s">
        <v>97</v>
      </c>
      <c r="D428" s="14">
        <v>1.98</v>
      </c>
      <c r="E428" s="14">
        <v>0.36</v>
      </c>
      <c r="F428" s="14">
        <v>10.8</v>
      </c>
      <c r="G428" s="14">
        <v>54.3</v>
      </c>
      <c r="H428" s="14">
        <v>5.3999999999999999E-2</v>
      </c>
      <c r="I428" s="14">
        <v>2.4E-2</v>
      </c>
      <c r="J428" s="14">
        <v>0</v>
      </c>
      <c r="K428" s="15">
        <v>0</v>
      </c>
      <c r="L428" s="15">
        <v>0</v>
      </c>
      <c r="M428" s="15">
        <v>0</v>
      </c>
      <c r="N428" s="15">
        <v>0</v>
      </c>
      <c r="O428" s="15">
        <v>0</v>
      </c>
      <c r="P428" s="15">
        <v>0</v>
      </c>
      <c r="Q428" s="15">
        <v>0</v>
      </c>
      <c r="R428" s="17">
        <v>0</v>
      </c>
    </row>
    <row r="429" spans="1:18">
      <c r="A429" s="10">
        <v>10</v>
      </c>
      <c r="B429" s="28" t="s">
        <v>48</v>
      </c>
      <c r="C429" s="87" t="s">
        <v>159</v>
      </c>
      <c r="D429" s="31">
        <f t="shared" ref="D429:R429" si="99">SUM(D430)</f>
        <v>3.16</v>
      </c>
      <c r="E429" s="31">
        <f t="shared" si="99"/>
        <v>0.4</v>
      </c>
      <c r="F429" s="31">
        <f t="shared" si="99"/>
        <v>19.32</v>
      </c>
      <c r="G429" s="31">
        <f t="shared" si="99"/>
        <v>94</v>
      </c>
      <c r="H429" s="31">
        <f t="shared" si="99"/>
        <v>6.4000000000000001E-2</v>
      </c>
      <c r="I429" s="31">
        <f t="shared" si="99"/>
        <v>2.4E-2</v>
      </c>
      <c r="J429" s="31">
        <f t="shared" si="99"/>
        <v>0</v>
      </c>
      <c r="K429" s="31">
        <f t="shared" si="99"/>
        <v>0</v>
      </c>
      <c r="L429" s="31">
        <f t="shared" si="99"/>
        <v>0.52</v>
      </c>
      <c r="M429" s="31">
        <f t="shared" si="99"/>
        <v>9.1999999999999993</v>
      </c>
      <c r="N429" s="31">
        <f t="shared" si="99"/>
        <v>1E-3</v>
      </c>
      <c r="O429" s="31">
        <f t="shared" si="99"/>
        <v>13.2</v>
      </c>
      <c r="P429" s="31">
        <f t="shared" si="99"/>
        <v>2E-3</v>
      </c>
      <c r="Q429" s="31">
        <f t="shared" si="99"/>
        <v>34.799999999999997</v>
      </c>
      <c r="R429" s="32">
        <f t="shared" si="99"/>
        <v>0.8</v>
      </c>
    </row>
    <row r="430" spans="1:18" ht="15.75" thickBot="1">
      <c r="A430" s="98"/>
      <c r="B430" s="34" t="s">
        <v>48</v>
      </c>
      <c r="C430" s="99" t="s">
        <v>49</v>
      </c>
      <c r="D430" s="37">
        <v>3.16</v>
      </c>
      <c r="E430" s="37">
        <v>0.4</v>
      </c>
      <c r="F430" s="37">
        <v>19.32</v>
      </c>
      <c r="G430" s="37">
        <v>94</v>
      </c>
      <c r="H430" s="37">
        <v>6.4000000000000001E-2</v>
      </c>
      <c r="I430" s="37">
        <v>2.4E-2</v>
      </c>
      <c r="J430" s="37">
        <v>0</v>
      </c>
      <c r="K430" s="37">
        <v>0</v>
      </c>
      <c r="L430" s="37">
        <v>0.52</v>
      </c>
      <c r="M430" s="37">
        <v>9.1999999999999993</v>
      </c>
      <c r="N430" s="38">
        <v>1E-3</v>
      </c>
      <c r="O430" s="38">
        <v>13.2</v>
      </c>
      <c r="P430" s="38">
        <v>2E-3</v>
      </c>
      <c r="Q430" s="38">
        <v>34.799999999999997</v>
      </c>
      <c r="R430" s="39">
        <v>0.8</v>
      </c>
    </row>
    <row r="431" spans="1:18" ht="16.5" thickBot="1">
      <c r="A431" s="834" t="s">
        <v>160</v>
      </c>
      <c r="B431" s="835"/>
      <c r="C431" s="836"/>
      <c r="D431" s="46">
        <f t="shared" ref="D431:R431" si="100">SUM(D397,D403,D413,D419,D424,D427,D429,)</f>
        <v>38.028999999999996</v>
      </c>
      <c r="E431" s="46">
        <f t="shared" si="100"/>
        <v>13.378</v>
      </c>
      <c r="F431" s="46">
        <f t="shared" si="100"/>
        <v>117.57599999999999</v>
      </c>
      <c r="G431" s="46">
        <f t="shared" si="100"/>
        <v>1097.1599999999999</v>
      </c>
      <c r="H431" s="46">
        <f t="shared" si="100"/>
        <v>0.434</v>
      </c>
      <c r="I431" s="46">
        <f t="shared" si="100"/>
        <v>0.67800000000000005</v>
      </c>
      <c r="J431" s="46">
        <f t="shared" si="100"/>
        <v>39.340000000000003</v>
      </c>
      <c r="K431" s="46">
        <f t="shared" si="100"/>
        <v>0.71200000000000008</v>
      </c>
      <c r="L431" s="46">
        <f t="shared" si="100"/>
        <v>2.5680000000000001</v>
      </c>
      <c r="M431" s="46">
        <f t="shared" si="100"/>
        <v>133.52699999999999</v>
      </c>
      <c r="N431" s="46">
        <f t="shared" si="100"/>
        <v>0.12000000000000001</v>
      </c>
      <c r="O431" s="46">
        <f t="shared" si="100"/>
        <v>142.81199999999998</v>
      </c>
      <c r="P431" s="46">
        <f t="shared" si="100"/>
        <v>3.6999999999999998E-2</v>
      </c>
      <c r="Q431" s="46">
        <f t="shared" si="100"/>
        <v>536.21699999999998</v>
      </c>
      <c r="R431" s="46">
        <f t="shared" si="100"/>
        <v>6.327</v>
      </c>
    </row>
    <row r="432" spans="1:18" ht="19.5" thickBot="1">
      <c r="A432" s="840" t="s">
        <v>99</v>
      </c>
      <c r="B432" s="841"/>
      <c r="C432" s="842"/>
      <c r="D432" s="73">
        <f t="shared" ref="D432:R432" si="101">SUM(D395,D431,)</f>
        <v>64.917000000000002</v>
      </c>
      <c r="E432" s="73">
        <f t="shared" si="101"/>
        <v>44.798000000000002</v>
      </c>
      <c r="F432" s="73">
        <f t="shared" si="101"/>
        <v>180.07400000000001</v>
      </c>
      <c r="G432" s="73">
        <f t="shared" si="101"/>
        <v>1740.61</v>
      </c>
      <c r="H432" s="73">
        <f t="shared" si="101"/>
        <v>0.73899999999999999</v>
      </c>
      <c r="I432" s="73">
        <f t="shared" si="101"/>
        <v>1.484</v>
      </c>
      <c r="J432" s="73">
        <f t="shared" si="101"/>
        <v>41.89</v>
      </c>
      <c r="K432" s="73">
        <f t="shared" si="101"/>
        <v>0.84500000000000008</v>
      </c>
      <c r="L432" s="73">
        <f t="shared" si="101"/>
        <v>3.7709999999999999</v>
      </c>
      <c r="M432" s="73">
        <f t="shared" si="101"/>
        <v>452.81900000000002</v>
      </c>
      <c r="N432" s="73">
        <f t="shared" si="101"/>
        <v>0.14600000000000002</v>
      </c>
      <c r="O432" s="73">
        <f t="shared" si="101"/>
        <v>225.89299999999997</v>
      </c>
      <c r="P432" s="73">
        <f t="shared" si="101"/>
        <v>4.8000000000000001E-2</v>
      </c>
      <c r="Q432" s="73">
        <f t="shared" si="101"/>
        <v>817.50699999999995</v>
      </c>
      <c r="R432" s="73" t="e">
        <f t="shared" si="101"/>
        <v>#REF!</v>
      </c>
    </row>
    <row r="433" spans="1:18">
      <c r="A433" s="130"/>
      <c r="B433" s="131"/>
      <c r="C433" s="132"/>
      <c r="D433" s="133"/>
      <c r="E433" s="133"/>
      <c r="F433" s="133"/>
      <c r="G433" s="133"/>
      <c r="H433" s="133"/>
      <c r="I433" s="133"/>
      <c r="J433" s="133"/>
      <c r="K433" s="133"/>
      <c r="L433" s="133"/>
      <c r="M433" s="133"/>
      <c r="N433" s="133"/>
      <c r="O433" s="133"/>
      <c r="P433" s="133"/>
      <c r="Q433" s="133"/>
      <c r="R433" s="133"/>
    </row>
    <row r="434" spans="1:18">
      <c r="A434" s="130"/>
      <c r="B434" s="131"/>
      <c r="C434" s="132"/>
      <c r="D434" s="133"/>
      <c r="E434" s="133"/>
      <c r="F434" s="133"/>
      <c r="G434" s="133"/>
      <c r="H434" s="133"/>
      <c r="I434" s="133"/>
      <c r="J434" s="133"/>
      <c r="K434" s="133"/>
      <c r="L434" s="133"/>
      <c r="M434" s="133"/>
      <c r="N434" s="133"/>
      <c r="O434" s="133"/>
      <c r="P434" s="133"/>
      <c r="Q434" s="133"/>
      <c r="R434" s="133"/>
    </row>
    <row r="435" spans="1:18">
      <c r="B435" s="172"/>
      <c r="C435" s="172"/>
      <c r="D435" s="129"/>
      <c r="E435" s="129"/>
      <c r="F435" s="129"/>
      <c r="G435" s="129"/>
      <c r="H435" s="129"/>
      <c r="I435" s="129"/>
      <c r="J435" s="129"/>
      <c r="K435" s="129"/>
      <c r="L435" s="129"/>
      <c r="M435" s="129"/>
      <c r="N435" s="129"/>
      <c r="O435" s="129"/>
      <c r="P435" s="129"/>
      <c r="Q435" s="129"/>
      <c r="R435" s="129"/>
    </row>
    <row r="436" spans="1:18" ht="15.75" thickBot="1">
      <c r="A436" s="843" t="s">
        <v>306</v>
      </c>
      <c r="B436" s="843"/>
      <c r="C436" s="843"/>
      <c r="D436" s="843"/>
      <c r="E436" s="843"/>
      <c r="F436" s="843"/>
      <c r="G436" s="843"/>
      <c r="H436" s="843"/>
      <c r="I436" s="843"/>
      <c r="J436" s="843"/>
      <c r="K436" s="843"/>
      <c r="L436" s="843"/>
      <c r="M436" s="843"/>
      <c r="N436" s="843"/>
      <c r="O436" s="843"/>
      <c r="P436" s="843"/>
      <c r="Q436" s="843"/>
      <c r="R436" s="843"/>
    </row>
    <row r="437" spans="1:18">
      <c r="A437" s="844" t="s">
        <v>1</v>
      </c>
      <c r="B437" s="824" t="s">
        <v>265</v>
      </c>
      <c r="C437" s="824" t="s">
        <v>266</v>
      </c>
      <c r="D437" s="827" t="s">
        <v>4</v>
      </c>
      <c r="E437" s="828"/>
      <c r="F437" s="829"/>
      <c r="G437" s="825" t="s">
        <v>5</v>
      </c>
      <c r="H437" s="827" t="s">
        <v>6</v>
      </c>
      <c r="I437" s="828"/>
      <c r="J437" s="828"/>
      <c r="K437" s="828"/>
      <c r="L437" s="829"/>
      <c r="M437" s="825" t="s">
        <v>7</v>
      </c>
      <c r="N437" s="827"/>
      <c r="O437" s="827"/>
      <c r="P437" s="827"/>
      <c r="Q437" s="827"/>
      <c r="R437" s="830"/>
    </row>
    <row r="438" spans="1:18" ht="29.25" thickBot="1">
      <c r="A438" s="847"/>
      <c r="B438" s="848"/>
      <c r="C438" s="848"/>
      <c r="D438" s="1" t="s">
        <v>8</v>
      </c>
      <c r="E438" s="1" t="s">
        <v>9</v>
      </c>
      <c r="F438" s="1" t="s">
        <v>10</v>
      </c>
      <c r="G438" s="826"/>
      <c r="H438" s="1" t="s">
        <v>11</v>
      </c>
      <c r="I438" s="1" t="s">
        <v>12</v>
      </c>
      <c r="J438" s="1" t="s">
        <v>13</v>
      </c>
      <c r="K438" s="1" t="s">
        <v>14</v>
      </c>
      <c r="L438" s="1" t="s">
        <v>15</v>
      </c>
      <c r="M438" s="1" t="s">
        <v>16</v>
      </c>
      <c r="N438" s="2" t="s">
        <v>17</v>
      </c>
      <c r="O438" s="2" t="s">
        <v>18</v>
      </c>
      <c r="P438" s="2" t="s">
        <v>19</v>
      </c>
      <c r="Q438" s="2" t="s">
        <v>20</v>
      </c>
      <c r="R438" s="3" t="s">
        <v>21</v>
      </c>
    </row>
    <row r="439" spans="1:18" ht="19.5" thickBot="1">
      <c r="A439" s="831" t="s">
        <v>164</v>
      </c>
      <c r="B439" s="832"/>
      <c r="C439" s="832"/>
      <c r="D439" s="832"/>
      <c r="E439" s="832"/>
      <c r="F439" s="832"/>
      <c r="G439" s="832"/>
      <c r="H439" s="832"/>
      <c r="I439" s="832"/>
      <c r="J439" s="832"/>
      <c r="K439" s="832"/>
      <c r="L439" s="832"/>
      <c r="M439" s="832"/>
      <c r="N439" s="832"/>
      <c r="O439" s="832"/>
      <c r="P439" s="832"/>
      <c r="Q439" s="832"/>
      <c r="R439" s="833"/>
    </row>
    <row r="440" spans="1:18" ht="43.5">
      <c r="A440" s="587">
        <v>20</v>
      </c>
      <c r="B440" s="625" t="s">
        <v>461</v>
      </c>
      <c r="C440" s="142" t="s">
        <v>51</v>
      </c>
      <c r="D440" s="142">
        <f t="shared" ref="D440:R440" si="102">SUM(D441:D444)</f>
        <v>4.08</v>
      </c>
      <c r="E440" s="142">
        <f t="shared" si="102"/>
        <v>7.0200000000000005</v>
      </c>
      <c r="F440" s="142">
        <f t="shared" si="102"/>
        <v>18.18</v>
      </c>
      <c r="G440" s="142">
        <f t="shared" si="102"/>
        <v>149.01999999999998</v>
      </c>
      <c r="H440" s="142">
        <f t="shared" si="102"/>
        <v>5.6000000000000001E-2</v>
      </c>
      <c r="I440" s="142">
        <f t="shared" si="102"/>
        <v>3.6000000000000004E-2</v>
      </c>
      <c r="J440" s="142">
        <f t="shared" si="102"/>
        <v>21.68</v>
      </c>
      <c r="K440" s="142">
        <f t="shared" si="102"/>
        <v>0.106</v>
      </c>
      <c r="L440" s="142">
        <f t="shared" si="102"/>
        <v>1.2390000000000001</v>
      </c>
      <c r="M440" s="142">
        <f t="shared" si="102"/>
        <v>16.41</v>
      </c>
      <c r="N440" s="142">
        <f t="shared" si="102"/>
        <v>2E-3</v>
      </c>
      <c r="O440" s="142">
        <f t="shared" si="102"/>
        <v>2.532</v>
      </c>
      <c r="P440" s="142">
        <f t="shared" si="102"/>
        <v>0</v>
      </c>
      <c r="Q440" s="142">
        <f t="shared" si="102"/>
        <v>30.544</v>
      </c>
      <c r="R440" s="142">
        <f t="shared" si="102"/>
        <v>0.85399999999999998</v>
      </c>
    </row>
    <row r="441" spans="1:18">
      <c r="A441" s="493"/>
      <c r="B441" s="626" t="s">
        <v>69</v>
      </c>
      <c r="C441" s="279" t="s">
        <v>472</v>
      </c>
      <c r="D441" s="282">
        <v>0.24</v>
      </c>
      <c r="E441" s="282">
        <v>0.03</v>
      </c>
      <c r="F441" s="282">
        <v>1.38</v>
      </c>
      <c r="G441" s="282">
        <v>6.89</v>
      </c>
      <c r="H441" s="282">
        <v>8.0000000000000002E-3</v>
      </c>
      <c r="I441" s="282">
        <v>4.0000000000000001E-3</v>
      </c>
      <c r="J441" s="282">
        <v>1.68</v>
      </c>
      <c r="K441" s="282">
        <v>0</v>
      </c>
      <c r="L441" s="282">
        <v>3.4000000000000002E-2</v>
      </c>
      <c r="M441" s="282">
        <v>5.21</v>
      </c>
      <c r="N441" s="282">
        <v>0</v>
      </c>
      <c r="O441" s="282">
        <v>2.532</v>
      </c>
      <c r="P441" s="282">
        <v>0</v>
      </c>
      <c r="Q441" s="282">
        <v>9.7439999999999998</v>
      </c>
      <c r="R441" s="494">
        <v>0.13400000000000001</v>
      </c>
    </row>
    <row r="442" spans="1:18">
      <c r="A442" s="493"/>
      <c r="B442" s="626" t="s">
        <v>85</v>
      </c>
      <c r="C442" s="279" t="s">
        <v>201</v>
      </c>
      <c r="D442" s="282">
        <v>0</v>
      </c>
      <c r="E442" s="282">
        <v>6.99</v>
      </c>
      <c r="F442" s="282">
        <v>0</v>
      </c>
      <c r="G442" s="282">
        <v>62.93</v>
      </c>
      <c r="H442" s="282">
        <v>0</v>
      </c>
      <c r="I442" s="282">
        <v>0</v>
      </c>
      <c r="J442" s="282">
        <v>0</v>
      </c>
      <c r="K442" s="282">
        <v>0</v>
      </c>
      <c r="L442" s="282">
        <v>0.64500000000000002</v>
      </c>
      <c r="M442" s="282">
        <v>0</v>
      </c>
      <c r="N442" s="282">
        <v>0</v>
      </c>
      <c r="O442" s="282">
        <v>0</v>
      </c>
      <c r="P442" s="282">
        <v>0</v>
      </c>
      <c r="Q442" s="282">
        <v>0</v>
      </c>
      <c r="R442" s="282">
        <v>0</v>
      </c>
    </row>
    <row r="443" spans="1:18">
      <c r="A443" s="493"/>
      <c r="B443" s="626" t="s">
        <v>31</v>
      </c>
      <c r="C443" s="279" t="s">
        <v>126</v>
      </c>
      <c r="D443" s="282">
        <v>0</v>
      </c>
      <c r="E443" s="282">
        <v>0</v>
      </c>
      <c r="F443" s="282">
        <v>0</v>
      </c>
      <c r="G443" s="282">
        <v>0</v>
      </c>
      <c r="H443" s="282">
        <v>0</v>
      </c>
      <c r="I443" s="282">
        <v>0</v>
      </c>
      <c r="J443" s="282">
        <v>0</v>
      </c>
      <c r="K443" s="282">
        <v>0</v>
      </c>
      <c r="L443" s="282">
        <v>0</v>
      </c>
      <c r="M443" s="282">
        <v>0</v>
      </c>
      <c r="N443" s="282">
        <v>0</v>
      </c>
      <c r="O443" s="282">
        <v>0</v>
      </c>
      <c r="P443" s="282">
        <v>0</v>
      </c>
      <c r="Q443" s="282">
        <v>0</v>
      </c>
      <c r="R443" s="282">
        <v>0</v>
      </c>
    </row>
    <row r="444" spans="1:18">
      <c r="A444" s="493"/>
      <c r="B444" s="626" t="s">
        <v>290</v>
      </c>
      <c r="C444" s="279" t="s">
        <v>473</v>
      </c>
      <c r="D444" s="282">
        <v>3.84</v>
      </c>
      <c r="E444" s="282">
        <v>0</v>
      </c>
      <c r="F444" s="282">
        <v>16.8</v>
      </c>
      <c r="G444" s="282">
        <v>79.2</v>
      </c>
      <c r="H444" s="282">
        <v>4.8000000000000001E-2</v>
      </c>
      <c r="I444" s="282">
        <v>3.2000000000000001E-2</v>
      </c>
      <c r="J444" s="282">
        <v>20</v>
      </c>
      <c r="K444" s="282">
        <v>0.106</v>
      </c>
      <c r="L444" s="282">
        <v>0.56000000000000005</v>
      </c>
      <c r="M444" s="282">
        <v>11.2</v>
      </c>
      <c r="N444" s="282">
        <v>2E-3</v>
      </c>
      <c r="O444" s="282">
        <v>0</v>
      </c>
      <c r="P444" s="282">
        <v>0</v>
      </c>
      <c r="Q444" s="282">
        <v>20.8</v>
      </c>
      <c r="R444" s="494">
        <v>0.72</v>
      </c>
    </row>
    <row r="445" spans="1:18" ht="42.75">
      <c r="A445" s="10" t="s">
        <v>1003</v>
      </c>
      <c r="B445" s="213" t="s">
        <v>1004</v>
      </c>
      <c r="C445" s="291">
        <v>200</v>
      </c>
      <c r="D445" s="243">
        <f t="shared" ref="D445:R445" si="103">SUM(D446:D450)</f>
        <v>10.68</v>
      </c>
      <c r="E445" s="243">
        <f t="shared" si="103"/>
        <v>14.718999999999999</v>
      </c>
      <c r="F445" s="243">
        <f t="shared" si="103"/>
        <v>22.103999999999999</v>
      </c>
      <c r="G445" s="243">
        <f t="shared" si="103"/>
        <v>267.27999999999997</v>
      </c>
      <c r="H445" s="243">
        <f t="shared" si="103"/>
        <v>1.2E-2</v>
      </c>
      <c r="I445" s="243">
        <f t="shared" si="103"/>
        <v>9.4E-2</v>
      </c>
      <c r="J445" s="243">
        <f t="shared" si="103"/>
        <v>0.19600000000000001</v>
      </c>
      <c r="K445" s="243">
        <f t="shared" si="103"/>
        <v>0.11699999999999999</v>
      </c>
      <c r="L445" s="243">
        <f t="shared" si="103"/>
        <v>0.22000000000000003</v>
      </c>
      <c r="M445" s="243">
        <f t="shared" si="103"/>
        <v>248.32</v>
      </c>
      <c r="N445" s="243">
        <f t="shared" si="103"/>
        <v>0</v>
      </c>
      <c r="O445" s="243">
        <f t="shared" si="103"/>
        <v>9.84</v>
      </c>
      <c r="P445" s="243">
        <f t="shared" si="103"/>
        <v>4.0000000000000001E-3</v>
      </c>
      <c r="Q445" s="243">
        <f t="shared" si="103"/>
        <v>142.4</v>
      </c>
      <c r="R445" s="243">
        <f t="shared" si="103"/>
        <v>0.29600000000000004</v>
      </c>
    </row>
    <row r="446" spans="1:18">
      <c r="A446" s="204"/>
      <c r="B446" s="626" t="s">
        <v>25</v>
      </c>
      <c r="C446" s="737" t="s">
        <v>90</v>
      </c>
      <c r="D446" s="251">
        <v>6.4000000000000001E-2</v>
      </c>
      <c r="E446" s="251">
        <v>5.8</v>
      </c>
      <c r="F446" s="251">
        <v>0.104</v>
      </c>
      <c r="G446" s="251">
        <v>52.96</v>
      </c>
      <c r="H446" s="228">
        <v>1E-3</v>
      </c>
      <c r="I446" s="228">
        <v>0.01</v>
      </c>
      <c r="J446" s="239">
        <v>0</v>
      </c>
      <c r="K446" s="239">
        <v>3.5999999999999997E-2</v>
      </c>
      <c r="L446" s="239">
        <v>0.08</v>
      </c>
      <c r="M446" s="239">
        <v>1.92</v>
      </c>
      <c r="N446" s="239">
        <v>0</v>
      </c>
      <c r="O446" s="228">
        <v>0.04</v>
      </c>
      <c r="P446" s="228">
        <v>0</v>
      </c>
      <c r="Q446" s="239">
        <v>2.4</v>
      </c>
      <c r="R446" s="320">
        <v>1.6E-2</v>
      </c>
    </row>
    <row r="447" spans="1:18">
      <c r="A447" s="204"/>
      <c r="B447" s="626" t="s">
        <v>31</v>
      </c>
      <c r="C447" s="737" t="s">
        <v>148</v>
      </c>
      <c r="D447" s="251">
        <v>0</v>
      </c>
      <c r="E447" s="251">
        <v>0</v>
      </c>
      <c r="F447" s="251">
        <v>0</v>
      </c>
      <c r="G447" s="251">
        <v>0</v>
      </c>
      <c r="H447" s="228">
        <v>0</v>
      </c>
      <c r="I447" s="228">
        <v>0</v>
      </c>
      <c r="J447" s="239">
        <v>0</v>
      </c>
      <c r="K447" s="239">
        <v>0</v>
      </c>
      <c r="L447" s="239">
        <v>0</v>
      </c>
      <c r="M447" s="228">
        <v>0</v>
      </c>
      <c r="N447" s="622">
        <v>0</v>
      </c>
      <c r="O447" s="622">
        <v>0</v>
      </c>
      <c r="P447" s="622">
        <v>0</v>
      </c>
      <c r="Q447" s="622">
        <v>0</v>
      </c>
      <c r="R447" s="320">
        <v>0</v>
      </c>
    </row>
    <row r="448" spans="1:18">
      <c r="A448" s="204"/>
      <c r="B448" s="626" t="s">
        <v>438</v>
      </c>
      <c r="C448" s="251" t="s">
        <v>1005</v>
      </c>
      <c r="D448" s="251">
        <v>6.4960000000000004</v>
      </c>
      <c r="E448" s="251">
        <v>8.26</v>
      </c>
      <c r="F448" s="251">
        <v>0</v>
      </c>
      <c r="G448" s="251">
        <v>101.92</v>
      </c>
      <c r="H448" s="228">
        <v>1.0999999999999999E-2</v>
      </c>
      <c r="I448" s="228">
        <v>8.4000000000000005E-2</v>
      </c>
      <c r="J448" s="239">
        <v>0.19600000000000001</v>
      </c>
      <c r="K448" s="239">
        <v>8.1000000000000003E-2</v>
      </c>
      <c r="L448" s="239">
        <v>0.14000000000000001</v>
      </c>
      <c r="M448" s="239">
        <v>246.4</v>
      </c>
      <c r="N448" s="239">
        <v>0</v>
      </c>
      <c r="O448" s="228">
        <v>9.8000000000000007</v>
      </c>
      <c r="P448" s="228">
        <v>4.0000000000000001E-3</v>
      </c>
      <c r="Q448" s="239">
        <v>140</v>
      </c>
      <c r="R448" s="320">
        <v>0.28000000000000003</v>
      </c>
    </row>
    <row r="449" spans="1:18">
      <c r="A449" s="204"/>
      <c r="B449" s="626" t="s">
        <v>294</v>
      </c>
      <c r="C449" s="251" t="s">
        <v>1006</v>
      </c>
      <c r="D449" s="251">
        <v>4.12</v>
      </c>
      <c r="E449" s="251">
        <v>0.65900000000000003</v>
      </c>
      <c r="F449" s="251">
        <v>22</v>
      </c>
      <c r="G449" s="251">
        <v>112.4</v>
      </c>
      <c r="H449" s="228">
        <v>0</v>
      </c>
      <c r="I449" s="228">
        <v>0</v>
      </c>
      <c r="J449" s="228">
        <v>0</v>
      </c>
      <c r="K449" s="228">
        <v>0</v>
      </c>
      <c r="L449" s="228">
        <v>0</v>
      </c>
      <c r="M449" s="228">
        <v>0</v>
      </c>
      <c r="N449" s="228">
        <v>0</v>
      </c>
      <c r="O449" s="228">
        <v>0</v>
      </c>
      <c r="P449" s="228">
        <v>0</v>
      </c>
      <c r="Q449" s="228">
        <v>0</v>
      </c>
      <c r="R449" s="228">
        <v>0</v>
      </c>
    </row>
    <row r="450" spans="1:18">
      <c r="A450" s="204"/>
      <c r="B450" s="626" t="s">
        <v>29</v>
      </c>
      <c r="C450" s="251" t="s">
        <v>1007</v>
      </c>
      <c r="D450" s="251">
        <v>0</v>
      </c>
      <c r="E450" s="251">
        <v>0</v>
      </c>
      <c r="F450" s="251">
        <v>0</v>
      </c>
      <c r="G450" s="251">
        <v>0</v>
      </c>
      <c r="H450" s="251">
        <v>0</v>
      </c>
      <c r="I450" s="251">
        <v>0</v>
      </c>
      <c r="J450" s="251">
        <v>0</v>
      </c>
      <c r="K450" s="251">
        <v>0</v>
      </c>
      <c r="L450" s="251">
        <v>0</v>
      </c>
      <c r="M450" s="251">
        <v>0</v>
      </c>
      <c r="N450" s="251">
        <v>0</v>
      </c>
      <c r="O450" s="251">
        <v>0</v>
      </c>
      <c r="P450" s="251">
        <v>0</v>
      </c>
      <c r="Q450" s="251">
        <v>0</v>
      </c>
      <c r="R450" s="251">
        <v>0</v>
      </c>
    </row>
    <row r="451" spans="1:18" ht="28.5">
      <c r="A451" s="18">
        <v>395</v>
      </c>
      <c r="B451" s="5" t="s">
        <v>169</v>
      </c>
      <c r="C451" s="102" t="s">
        <v>24</v>
      </c>
      <c r="D451" s="20">
        <f t="shared" ref="D451:R451" si="104">SUM(D452:D455)</f>
        <v>3.59</v>
      </c>
      <c r="E451" s="20">
        <f t="shared" si="104"/>
        <v>3.43</v>
      </c>
      <c r="F451" s="20">
        <f t="shared" si="104"/>
        <v>16.830000000000002</v>
      </c>
      <c r="G451" s="20">
        <f t="shared" si="104"/>
        <v>111.79</v>
      </c>
      <c r="H451" s="20">
        <f t="shared" si="104"/>
        <v>0.02</v>
      </c>
      <c r="I451" s="20">
        <f t="shared" si="104"/>
        <v>7.4999999999999997E-2</v>
      </c>
      <c r="J451" s="20">
        <f t="shared" si="104"/>
        <v>0.6</v>
      </c>
      <c r="K451" s="20">
        <f t="shared" si="104"/>
        <v>2.1999999999999999E-2</v>
      </c>
      <c r="L451" s="20">
        <f t="shared" si="104"/>
        <v>0</v>
      </c>
      <c r="M451" s="20">
        <f t="shared" si="104"/>
        <v>60.6</v>
      </c>
      <c r="N451" s="20">
        <f t="shared" si="104"/>
        <v>8.9999999999999993E-3</v>
      </c>
      <c r="O451" s="20">
        <f t="shared" si="104"/>
        <v>14</v>
      </c>
      <c r="P451" s="20">
        <f t="shared" si="104"/>
        <v>0</v>
      </c>
      <c r="Q451" s="20">
        <f t="shared" si="104"/>
        <v>30</v>
      </c>
      <c r="R451" s="94">
        <f t="shared" si="104"/>
        <v>0.09</v>
      </c>
    </row>
    <row r="452" spans="1:18" ht="15.75">
      <c r="A452" s="18"/>
      <c r="B452" s="11" t="s">
        <v>38</v>
      </c>
      <c r="C452" s="103" t="s">
        <v>170</v>
      </c>
      <c r="D452" s="13">
        <v>0</v>
      </c>
      <c r="E452" s="13">
        <v>0</v>
      </c>
      <c r="F452" s="13">
        <v>0</v>
      </c>
      <c r="G452" s="13">
        <v>0</v>
      </c>
      <c r="H452" s="22">
        <v>0</v>
      </c>
      <c r="I452" s="22">
        <v>0</v>
      </c>
      <c r="J452" s="13">
        <v>0</v>
      </c>
      <c r="K452" s="13">
        <v>0</v>
      </c>
      <c r="L452" s="13">
        <v>0</v>
      </c>
      <c r="M452" s="22">
        <v>0</v>
      </c>
      <c r="N452" s="54">
        <v>0</v>
      </c>
      <c r="O452" s="54">
        <v>0</v>
      </c>
      <c r="P452" s="54">
        <v>0</v>
      </c>
      <c r="Q452" s="54">
        <v>0</v>
      </c>
      <c r="R452" s="55">
        <v>0</v>
      </c>
    </row>
    <row r="453" spans="1:18" ht="30">
      <c r="A453" s="18"/>
      <c r="B453" s="11" t="s">
        <v>42</v>
      </c>
      <c r="C453" s="103" t="s">
        <v>171</v>
      </c>
      <c r="D453" s="13">
        <v>3.5</v>
      </c>
      <c r="E453" s="13">
        <v>3</v>
      </c>
      <c r="F453" s="13">
        <v>4.7</v>
      </c>
      <c r="G453" s="13">
        <v>63</v>
      </c>
      <c r="H453" s="22">
        <v>0</v>
      </c>
      <c r="I453" s="22">
        <v>0</v>
      </c>
      <c r="J453" s="13">
        <v>0.6</v>
      </c>
      <c r="K453" s="13">
        <v>2.1999999999999999E-2</v>
      </c>
      <c r="L453" s="13">
        <v>0</v>
      </c>
      <c r="M453" s="22">
        <v>0</v>
      </c>
      <c r="N453" s="54">
        <v>8.9999999999999993E-3</v>
      </c>
      <c r="O453" s="54">
        <v>14</v>
      </c>
      <c r="P453" s="54">
        <v>0</v>
      </c>
      <c r="Q453" s="54">
        <v>30</v>
      </c>
      <c r="R453" s="55">
        <v>0</v>
      </c>
    </row>
    <row r="454" spans="1:18" ht="15.75">
      <c r="A454" s="18"/>
      <c r="B454" s="11" t="s">
        <v>44</v>
      </c>
      <c r="C454" s="103" t="s">
        <v>45</v>
      </c>
      <c r="D454" s="13">
        <v>0</v>
      </c>
      <c r="E454" s="13">
        <v>0</v>
      </c>
      <c r="F454" s="13">
        <v>11.1</v>
      </c>
      <c r="G454" s="13">
        <v>42.14</v>
      </c>
      <c r="H454" s="22">
        <v>0</v>
      </c>
      <c r="I454" s="22">
        <v>0</v>
      </c>
      <c r="J454" s="13">
        <v>0</v>
      </c>
      <c r="K454" s="13">
        <v>0</v>
      </c>
      <c r="L454" s="13">
        <v>0</v>
      </c>
      <c r="M454" s="22">
        <v>0.6</v>
      </c>
      <c r="N454" s="54">
        <v>0</v>
      </c>
      <c r="O454" s="54">
        <v>0</v>
      </c>
      <c r="P454" s="54">
        <v>0</v>
      </c>
      <c r="Q454" s="54">
        <v>0</v>
      </c>
      <c r="R454" s="55">
        <v>0.06</v>
      </c>
    </row>
    <row r="455" spans="1:18" ht="15.75">
      <c r="A455" s="18"/>
      <c r="B455" s="11" t="s">
        <v>172</v>
      </c>
      <c r="C455" s="103" t="s">
        <v>173</v>
      </c>
      <c r="D455" s="13">
        <v>0.09</v>
      </c>
      <c r="E455" s="13">
        <v>0.43</v>
      </c>
      <c r="F455" s="13">
        <v>1.03</v>
      </c>
      <c r="G455" s="13">
        <v>6.65</v>
      </c>
      <c r="H455" s="22">
        <v>0.02</v>
      </c>
      <c r="I455" s="22">
        <v>7.4999999999999997E-2</v>
      </c>
      <c r="J455" s="13">
        <v>0</v>
      </c>
      <c r="K455" s="13">
        <v>0</v>
      </c>
      <c r="L455" s="13">
        <v>0</v>
      </c>
      <c r="M455" s="22">
        <v>60</v>
      </c>
      <c r="N455" s="54">
        <v>0</v>
      </c>
      <c r="O455" s="54">
        <v>0</v>
      </c>
      <c r="P455" s="54">
        <v>0</v>
      </c>
      <c r="Q455" s="54">
        <v>0</v>
      </c>
      <c r="R455" s="55">
        <v>0.03</v>
      </c>
    </row>
    <row r="456" spans="1:18">
      <c r="A456" s="27">
        <v>10</v>
      </c>
      <c r="B456" s="28" t="s">
        <v>48</v>
      </c>
      <c r="C456" s="67">
        <v>40</v>
      </c>
      <c r="D456" s="30">
        <f t="shared" ref="D456:R456" si="105">SUM(D457)</f>
        <v>3.16</v>
      </c>
      <c r="E456" s="30">
        <f t="shared" si="105"/>
        <v>0.4</v>
      </c>
      <c r="F456" s="30">
        <f t="shared" si="105"/>
        <v>19.32</v>
      </c>
      <c r="G456" s="30">
        <f t="shared" si="105"/>
        <v>94</v>
      </c>
      <c r="H456" s="30">
        <f t="shared" si="105"/>
        <v>6.4000000000000001E-2</v>
      </c>
      <c r="I456" s="30">
        <f t="shared" si="105"/>
        <v>2.4E-2</v>
      </c>
      <c r="J456" s="30">
        <f t="shared" si="105"/>
        <v>0</v>
      </c>
      <c r="K456" s="31">
        <f t="shared" si="105"/>
        <v>0</v>
      </c>
      <c r="L456" s="31">
        <f t="shared" si="105"/>
        <v>0.52</v>
      </c>
      <c r="M456" s="31">
        <f t="shared" si="105"/>
        <v>9.1999999999999993</v>
      </c>
      <c r="N456" s="31">
        <f t="shared" si="105"/>
        <v>1E-3</v>
      </c>
      <c r="O456" s="31">
        <f t="shared" si="105"/>
        <v>13.2</v>
      </c>
      <c r="P456" s="31">
        <f t="shared" si="105"/>
        <v>2E-3</v>
      </c>
      <c r="Q456" s="31">
        <f t="shared" si="105"/>
        <v>34.799999999999997</v>
      </c>
      <c r="R456" s="32">
        <f t="shared" si="105"/>
        <v>0.8</v>
      </c>
    </row>
    <row r="457" spans="1:18" ht="15.75" thickBot="1">
      <c r="A457" s="52"/>
      <c r="B457" s="68" t="s">
        <v>48</v>
      </c>
      <c r="C457" s="63" t="s">
        <v>49</v>
      </c>
      <c r="D457" s="43">
        <v>3.16</v>
      </c>
      <c r="E457" s="43">
        <v>0.4</v>
      </c>
      <c r="F457" s="43">
        <v>19.32</v>
      </c>
      <c r="G457" s="43">
        <v>94</v>
      </c>
      <c r="H457" s="43">
        <v>6.4000000000000001E-2</v>
      </c>
      <c r="I457" s="43">
        <v>2.4E-2</v>
      </c>
      <c r="J457" s="43">
        <v>0</v>
      </c>
      <c r="K457" s="37">
        <v>0</v>
      </c>
      <c r="L457" s="37">
        <v>0.52</v>
      </c>
      <c r="M457" s="37">
        <v>9.1999999999999993</v>
      </c>
      <c r="N457" s="38">
        <v>1E-3</v>
      </c>
      <c r="O457" s="38">
        <v>13.2</v>
      </c>
      <c r="P457" s="38">
        <v>2E-3</v>
      </c>
      <c r="Q457" s="38">
        <v>34.799999999999997</v>
      </c>
      <c r="R457" s="39">
        <v>0.8</v>
      </c>
    </row>
    <row r="458" spans="1:18" ht="16.5" thickBot="1">
      <c r="A458" s="834" t="s">
        <v>160</v>
      </c>
      <c r="B458" s="835"/>
      <c r="C458" s="836"/>
      <c r="D458" s="736">
        <f t="shared" ref="D458:R458" si="106">SUM(D440,D445,D451,D456,)</f>
        <v>21.51</v>
      </c>
      <c r="E458" s="736">
        <f t="shared" si="106"/>
        <v>25.568999999999999</v>
      </c>
      <c r="F458" s="736">
        <f t="shared" si="106"/>
        <v>76.433999999999997</v>
      </c>
      <c r="G458" s="736">
        <f t="shared" si="106"/>
        <v>622.08999999999992</v>
      </c>
      <c r="H458" s="736">
        <f t="shared" si="106"/>
        <v>0.15200000000000002</v>
      </c>
      <c r="I458" s="736">
        <f t="shared" si="106"/>
        <v>0.22900000000000001</v>
      </c>
      <c r="J458" s="736">
        <f t="shared" si="106"/>
        <v>22.476000000000003</v>
      </c>
      <c r="K458" s="736">
        <f t="shared" si="106"/>
        <v>0.24499999999999997</v>
      </c>
      <c r="L458" s="736">
        <f t="shared" si="106"/>
        <v>1.9790000000000001</v>
      </c>
      <c r="M458" s="736">
        <f t="shared" si="106"/>
        <v>334.53000000000003</v>
      </c>
      <c r="N458" s="736">
        <f t="shared" si="106"/>
        <v>1.2E-2</v>
      </c>
      <c r="O458" s="736">
        <f t="shared" si="106"/>
        <v>39.572000000000003</v>
      </c>
      <c r="P458" s="736">
        <f t="shared" si="106"/>
        <v>6.0000000000000001E-3</v>
      </c>
      <c r="Q458" s="736">
        <f t="shared" si="106"/>
        <v>237.74400000000003</v>
      </c>
      <c r="R458" s="736">
        <f t="shared" si="106"/>
        <v>2.04</v>
      </c>
    </row>
    <row r="459" spans="1:18" ht="15.75" thickBot="1">
      <c r="A459" s="837" t="s">
        <v>55</v>
      </c>
      <c r="B459" s="838"/>
      <c r="C459" s="838"/>
      <c r="D459" s="838"/>
      <c r="E459" s="838"/>
      <c r="F459" s="838"/>
      <c r="G459" s="838"/>
      <c r="H459" s="838"/>
      <c r="I459" s="838"/>
      <c r="J459" s="838"/>
      <c r="K459" s="838"/>
      <c r="L459" s="838"/>
      <c r="M459" s="838"/>
      <c r="N459" s="838"/>
      <c r="O459" s="838"/>
      <c r="P459" s="838"/>
      <c r="Q459" s="838"/>
      <c r="R459" s="839"/>
    </row>
    <row r="460" spans="1:18" ht="42.75">
      <c r="A460" s="154">
        <v>11</v>
      </c>
      <c r="B460" s="105" t="s">
        <v>271</v>
      </c>
      <c r="C460" s="155" t="s">
        <v>51</v>
      </c>
      <c r="D460" s="156">
        <f t="shared" ref="D460:R460" si="107">SUM(D461:D464)</f>
        <v>1.65</v>
      </c>
      <c r="E460" s="156">
        <f t="shared" si="107"/>
        <v>7.09</v>
      </c>
      <c r="F460" s="156">
        <f t="shared" si="107"/>
        <v>4.8599999999999994</v>
      </c>
      <c r="G460" s="156">
        <f t="shared" si="107"/>
        <v>90.93</v>
      </c>
      <c r="H460" s="156">
        <f t="shared" si="107"/>
        <v>3.3000000000000002E-2</v>
      </c>
      <c r="I460" s="156">
        <f t="shared" si="107"/>
        <v>4.2999999999999997E-2</v>
      </c>
      <c r="J460" s="156">
        <f t="shared" si="107"/>
        <v>36.944000000000003</v>
      </c>
      <c r="K460" s="156">
        <f t="shared" si="107"/>
        <v>0.32200000000000001</v>
      </c>
      <c r="L460" s="156">
        <f t="shared" si="107"/>
        <v>0.78900000000000003</v>
      </c>
      <c r="M460" s="156">
        <f t="shared" si="107"/>
        <v>46.56</v>
      </c>
      <c r="N460" s="156">
        <f t="shared" si="107"/>
        <v>3.0000000000000001E-3</v>
      </c>
      <c r="O460" s="156">
        <f t="shared" si="107"/>
        <v>18.880000000000003</v>
      </c>
      <c r="P460" s="156">
        <f t="shared" si="107"/>
        <v>0</v>
      </c>
      <c r="Q460" s="156">
        <f t="shared" si="107"/>
        <v>33.6</v>
      </c>
      <c r="R460" s="157">
        <f t="shared" si="107"/>
        <v>0.59199999999999997</v>
      </c>
    </row>
    <row r="461" spans="1:18">
      <c r="A461" s="23"/>
      <c r="B461" s="68" t="s">
        <v>121</v>
      </c>
      <c r="C461" s="158" t="s">
        <v>272</v>
      </c>
      <c r="D461" s="43">
        <v>1.44</v>
      </c>
      <c r="E461" s="43">
        <v>0.08</v>
      </c>
      <c r="F461" s="43">
        <v>3.76</v>
      </c>
      <c r="G461" s="43">
        <v>22.4</v>
      </c>
      <c r="H461" s="43">
        <v>2.4E-2</v>
      </c>
      <c r="I461" s="43">
        <v>3.2000000000000001E-2</v>
      </c>
      <c r="J461" s="43">
        <v>36</v>
      </c>
      <c r="K461" s="43">
        <v>2E-3</v>
      </c>
      <c r="L461" s="43">
        <v>0.08</v>
      </c>
      <c r="M461" s="43">
        <v>38.4</v>
      </c>
      <c r="N461" s="44">
        <v>2E-3</v>
      </c>
      <c r="O461" s="44">
        <v>12.8</v>
      </c>
      <c r="P461" s="44">
        <v>0</v>
      </c>
      <c r="Q461" s="44">
        <v>24.8</v>
      </c>
      <c r="R461" s="45">
        <v>0.48</v>
      </c>
    </row>
    <row r="462" spans="1:18">
      <c r="A462" s="23"/>
      <c r="B462" s="68" t="s">
        <v>131</v>
      </c>
      <c r="C462" s="158" t="s">
        <v>273</v>
      </c>
      <c r="D462" s="15">
        <v>0.21</v>
      </c>
      <c r="E462" s="15">
        <v>0.02</v>
      </c>
      <c r="F462" s="15">
        <v>1.1000000000000001</v>
      </c>
      <c r="G462" s="15">
        <v>5.6</v>
      </c>
      <c r="H462" s="15">
        <v>8.9999999999999993E-3</v>
      </c>
      <c r="I462" s="15">
        <v>1.0999999999999999E-2</v>
      </c>
      <c r="J462" s="15">
        <v>0.94399999999999995</v>
      </c>
      <c r="K462" s="15">
        <v>0.32</v>
      </c>
      <c r="L462" s="15">
        <v>6.4000000000000001E-2</v>
      </c>
      <c r="M462" s="15">
        <v>8.16</v>
      </c>
      <c r="N462" s="16">
        <v>1E-3</v>
      </c>
      <c r="O462" s="16">
        <v>6.08</v>
      </c>
      <c r="P462" s="16">
        <v>0</v>
      </c>
      <c r="Q462" s="16">
        <v>8.8000000000000007</v>
      </c>
      <c r="R462" s="17">
        <v>0.112</v>
      </c>
    </row>
    <row r="463" spans="1:18">
      <c r="A463" s="23"/>
      <c r="B463" s="68" t="s">
        <v>85</v>
      </c>
      <c r="C463" s="158" t="s">
        <v>201</v>
      </c>
      <c r="D463" s="43">
        <v>0</v>
      </c>
      <c r="E463" s="43">
        <v>6.99</v>
      </c>
      <c r="F463" s="43">
        <v>0</v>
      </c>
      <c r="G463" s="43">
        <v>62.93</v>
      </c>
      <c r="H463" s="43">
        <v>0</v>
      </c>
      <c r="I463" s="43">
        <v>0</v>
      </c>
      <c r="J463" s="43">
        <v>0</v>
      </c>
      <c r="K463" s="43">
        <v>0</v>
      </c>
      <c r="L463" s="15">
        <v>0.64500000000000002</v>
      </c>
      <c r="M463" s="43">
        <v>0</v>
      </c>
      <c r="N463" s="43">
        <v>0</v>
      </c>
      <c r="O463" s="43">
        <v>0</v>
      </c>
      <c r="P463" s="43">
        <v>0</v>
      </c>
      <c r="Q463" s="43">
        <v>0</v>
      </c>
      <c r="R463" s="45">
        <v>0</v>
      </c>
    </row>
    <row r="464" spans="1:18">
      <c r="A464" s="23"/>
      <c r="B464" s="68" t="s">
        <v>31</v>
      </c>
      <c r="C464" s="158" t="s">
        <v>126</v>
      </c>
      <c r="D464" s="43">
        <v>0</v>
      </c>
      <c r="E464" s="43">
        <v>0</v>
      </c>
      <c r="F464" s="43">
        <v>0</v>
      </c>
      <c r="G464" s="43">
        <v>0</v>
      </c>
      <c r="H464" s="43">
        <v>0</v>
      </c>
      <c r="I464" s="43">
        <v>0</v>
      </c>
      <c r="J464" s="43">
        <v>0</v>
      </c>
      <c r="K464" s="43">
        <v>0</v>
      </c>
      <c r="L464" s="43">
        <v>0</v>
      </c>
      <c r="M464" s="43">
        <v>0</v>
      </c>
      <c r="N464" s="43">
        <v>0</v>
      </c>
      <c r="O464" s="43">
        <v>0</v>
      </c>
      <c r="P464" s="43">
        <v>0</v>
      </c>
      <c r="Q464" s="43">
        <v>0</v>
      </c>
      <c r="R464" s="45">
        <v>0</v>
      </c>
    </row>
    <row r="465" spans="1:18" ht="28.5">
      <c r="A465" s="204" t="s">
        <v>65</v>
      </c>
      <c r="B465" s="57" t="s">
        <v>485</v>
      </c>
      <c r="C465" s="346" t="s">
        <v>486</v>
      </c>
      <c r="D465" s="272">
        <f t="shared" ref="D465:R465" si="108">SUM(D466:D471)</f>
        <v>11.743</v>
      </c>
      <c r="E465" s="272">
        <f t="shared" si="108"/>
        <v>0.8</v>
      </c>
      <c r="F465" s="272">
        <f t="shared" si="108"/>
        <v>23.540000000000003</v>
      </c>
      <c r="G465" s="272">
        <f t="shared" si="108"/>
        <v>147.69999999999999</v>
      </c>
      <c r="H465" s="272">
        <f t="shared" si="108"/>
        <v>0.33100000000000002</v>
      </c>
      <c r="I465" s="272">
        <f t="shared" si="108"/>
        <v>0.66200000000000003</v>
      </c>
      <c r="J465" s="272">
        <f t="shared" si="108"/>
        <v>11.59</v>
      </c>
      <c r="K465" s="272">
        <f t="shared" si="108"/>
        <v>0.20100000000000001</v>
      </c>
      <c r="L465" s="272">
        <f t="shared" si="108"/>
        <v>0.14000000000000001</v>
      </c>
      <c r="M465" s="272">
        <f t="shared" si="108"/>
        <v>34.200000000000003</v>
      </c>
      <c r="N465" s="272">
        <f t="shared" si="108"/>
        <v>2E-3</v>
      </c>
      <c r="O465" s="272">
        <f t="shared" si="108"/>
        <v>71.900000000000006</v>
      </c>
      <c r="P465" s="272">
        <f t="shared" si="108"/>
        <v>3.0000000000000001E-3</v>
      </c>
      <c r="Q465" s="272">
        <f t="shared" si="108"/>
        <v>133.30000000000001</v>
      </c>
      <c r="R465" s="272">
        <f t="shared" si="108"/>
        <v>2.7700000000000005</v>
      </c>
    </row>
    <row r="466" spans="1:18">
      <c r="A466" s="217"/>
      <c r="B466" s="61" t="s">
        <v>67</v>
      </c>
      <c r="C466" s="199" t="s">
        <v>487</v>
      </c>
      <c r="D466" s="207">
        <v>1</v>
      </c>
      <c r="E466" s="207">
        <v>0.2</v>
      </c>
      <c r="F466" s="207">
        <v>8.15</v>
      </c>
      <c r="G466" s="207">
        <v>38.5</v>
      </c>
      <c r="H466" s="207">
        <v>0.06</v>
      </c>
      <c r="I466" s="207">
        <v>0.35</v>
      </c>
      <c r="J466" s="207">
        <v>10</v>
      </c>
      <c r="K466" s="207">
        <v>1E-3</v>
      </c>
      <c r="L466" s="207">
        <v>0.05</v>
      </c>
      <c r="M466" s="207">
        <v>2</v>
      </c>
      <c r="N466" s="208">
        <v>2E-3</v>
      </c>
      <c r="O466" s="208">
        <v>11.5</v>
      </c>
      <c r="P466" s="208">
        <v>0</v>
      </c>
      <c r="Q466" s="208">
        <v>29</v>
      </c>
      <c r="R466" s="209">
        <v>0.45</v>
      </c>
    </row>
    <row r="467" spans="1:18">
      <c r="A467" s="217"/>
      <c r="B467" s="61" t="s">
        <v>69</v>
      </c>
      <c r="C467" s="88" t="s">
        <v>488</v>
      </c>
      <c r="D467" s="207">
        <v>0.14000000000000001</v>
      </c>
      <c r="E467" s="207">
        <v>0</v>
      </c>
      <c r="F467" s="207">
        <v>0.91</v>
      </c>
      <c r="G467" s="207">
        <v>4</v>
      </c>
      <c r="H467" s="207">
        <v>4.0000000000000001E-3</v>
      </c>
      <c r="I467" s="207">
        <v>2E-3</v>
      </c>
      <c r="J467" s="207">
        <v>1</v>
      </c>
      <c r="K467" s="207">
        <v>0</v>
      </c>
      <c r="L467" s="207">
        <v>0.02</v>
      </c>
      <c r="M467" s="207">
        <v>3.1</v>
      </c>
      <c r="N467" s="208">
        <v>0</v>
      </c>
      <c r="O467" s="208">
        <v>1.4</v>
      </c>
      <c r="P467" s="208">
        <v>0</v>
      </c>
      <c r="Q467" s="208">
        <v>5.8</v>
      </c>
      <c r="R467" s="209">
        <v>0.08</v>
      </c>
    </row>
    <row r="468" spans="1:18">
      <c r="A468" s="217"/>
      <c r="B468" s="61" t="s">
        <v>71</v>
      </c>
      <c r="C468" s="88" t="s">
        <v>489</v>
      </c>
      <c r="D468" s="207">
        <v>9.2999999999999999E-2</v>
      </c>
      <c r="E468" s="207">
        <v>0.01</v>
      </c>
      <c r="F468" s="207">
        <v>0.72</v>
      </c>
      <c r="G468" s="207">
        <v>3.4</v>
      </c>
      <c r="H468" s="207">
        <v>6.0000000000000001E-3</v>
      </c>
      <c r="I468" s="207">
        <v>7.0000000000000001E-3</v>
      </c>
      <c r="J468" s="207">
        <v>0.59</v>
      </c>
      <c r="K468" s="207">
        <v>0.2</v>
      </c>
      <c r="L468" s="207">
        <v>0.04</v>
      </c>
      <c r="M468" s="207">
        <v>5.0999999999999996</v>
      </c>
      <c r="N468" s="208">
        <v>0</v>
      </c>
      <c r="O468" s="208">
        <v>38</v>
      </c>
      <c r="P468" s="208">
        <v>0</v>
      </c>
      <c r="Q468" s="208">
        <v>5.5</v>
      </c>
      <c r="R468" s="209">
        <v>7.0000000000000007E-2</v>
      </c>
    </row>
    <row r="469" spans="1:18">
      <c r="A469" s="217"/>
      <c r="B469" s="61" t="s">
        <v>77</v>
      </c>
      <c r="C469" s="199" t="s">
        <v>490</v>
      </c>
      <c r="D469" s="207">
        <v>4.5999999999999996</v>
      </c>
      <c r="E469" s="207">
        <v>0.32</v>
      </c>
      <c r="F469" s="207">
        <v>10.16</v>
      </c>
      <c r="G469" s="207">
        <v>62.8</v>
      </c>
      <c r="H469" s="207">
        <v>0.16200000000000001</v>
      </c>
      <c r="I469" s="207">
        <v>0.03</v>
      </c>
      <c r="J469" s="207">
        <v>0</v>
      </c>
      <c r="K469" s="207">
        <v>0</v>
      </c>
      <c r="L469" s="207">
        <v>0</v>
      </c>
      <c r="M469" s="207">
        <v>0</v>
      </c>
      <c r="N469" s="207">
        <v>0</v>
      </c>
      <c r="O469" s="207">
        <v>0</v>
      </c>
      <c r="P469" s="207">
        <v>0</v>
      </c>
      <c r="Q469" s="207">
        <v>0</v>
      </c>
      <c r="R469" s="209">
        <v>1.36</v>
      </c>
    </row>
    <row r="470" spans="1:18">
      <c r="A470" s="217"/>
      <c r="B470" s="61" t="s">
        <v>231</v>
      </c>
      <c r="C470" s="199" t="s">
        <v>491</v>
      </c>
      <c r="D470" s="207">
        <v>5.91</v>
      </c>
      <c r="E470" s="207">
        <v>0.27</v>
      </c>
      <c r="F470" s="207">
        <v>3.6</v>
      </c>
      <c r="G470" s="207">
        <v>39</v>
      </c>
      <c r="H470" s="207">
        <v>9.9000000000000005E-2</v>
      </c>
      <c r="I470" s="207">
        <v>0.27300000000000002</v>
      </c>
      <c r="J470" s="207">
        <v>0</v>
      </c>
      <c r="K470" s="207">
        <v>0</v>
      </c>
      <c r="L470" s="207">
        <v>0.03</v>
      </c>
      <c r="M470" s="207">
        <v>24</v>
      </c>
      <c r="N470" s="208">
        <v>0</v>
      </c>
      <c r="O470" s="208">
        <v>21</v>
      </c>
      <c r="P470" s="208">
        <v>3.0000000000000001E-3</v>
      </c>
      <c r="Q470" s="208">
        <v>93</v>
      </c>
      <c r="R470" s="209">
        <v>0.81</v>
      </c>
    </row>
    <row r="471" spans="1:18">
      <c r="A471" s="217"/>
      <c r="B471" s="61" t="s">
        <v>31</v>
      </c>
      <c r="C471" s="199" t="s">
        <v>143</v>
      </c>
      <c r="D471" s="207">
        <v>0</v>
      </c>
      <c r="E471" s="207">
        <v>0</v>
      </c>
      <c r="F471" s="207">
        <v>0</v>
      </c>
      <c r="G471" s="207">
        <v>0</v>
      </c>
      <c r="H471" s="207">
        <v>0</v>
      </c>
      <c r="I471" s="207">
        <v>0</v>
      </c>
      <c r="J471" s="207">
        <v>0</v>
      </c>
      <c r="K471" s="207">
        <v>0</v>
      </c>
      <c r="L471" s="207">
        <v>0</v>
      </c>
      <c r="M471" s="207">
        <v>0</v>
      </c>
      <c r="N471" s="207">
        <v>0</v>
      </c>
      <c r="O471" s="207">
        <v>0</v>
      </c>
      <c r="P471" s="207">
        <v>0</v>
      </c>
      <c r="Q471" s="207">
        <v>0</v>
      </c>
      <c r="R471" s="209">
        <v>0</v>
      </c>
    </row>
    <row r="472" spans="1:18" ht="28.5">
      <c r="A472" s="10">
        <v>290</v>
      </c>
      <c r="B472" s="28" t="s">
        <v>274</v>
      </c>
      <c r="C472" s="87">
        <v>100</v>
      </c>
      <c r="D472" s="31">
        <f t="shared" ref="D472:R472" si="109">SUM(D473:D476)</f>
        <v>15.306000000000001</v>
      </c>
      <c r="E472" s="31">
        <f t="shared" si="109"/>
        <v>16.806000000000001</v>
      </c>
      <c r="F472" s="31">
        <f t="shared" si="109"/>
        <v>3.4249999999999998</v>
      </c>
      <c r="G472" s="31">
        <f t="shared" si="109"/>
        <v>226.34</v>
      </c>
      <c r="H472" s="31">
        <f t="shared" si="109"/>
        <v>7.8999999999999987E-2</v>
      </c>
      <c r="I472" s="31">
        <f t="shared" si="109"/>
        <v>0.16</v>
      </c>
      <c r="J472" s="31">
        <f t="shared" si="109"/>
        <v>1.4279999999999999</v>
      </c>
      <c r="K472" s="31">
        <f t="shared" si="109"/>
        <v>6.2E-2</v>
      </c>
      <c r="L472" s="31">
        <f t="shared" si="109"/>
        <v>0.47899999999999998</v>
      </c>
      <c r="M472" s="31">
        <f t="shared" si="109"/>
        <v>78.525000000000006</v>
      </c>
      <c r="N472" s="31">
        <f t="shared" si="109"/>
        <v>5.0000000000000001E-3</v>
      </c>
      <c r="O472" s="31">
        <f t="shared" si="109"/>
        <v>17.899999999999999</v>
      </c>
      <c r="P472" s="31">
        <f t="shared" si="109"/>
        <v>1.0999999999999999E-2</v>
      </c>
      <c r="Q472" s="31">
        <f t="shared" si="109"/>
        <v>145.935</v>
      </c>
      <c r="R472" s="32">
        <f t="shared" si="109"/>
        <v>1.3819999999999999</v>
      </c>
    </row>
    <row r="473" spans="1:18">
      <c r="A473" s="10"/>
      <c r="B473" s="68" t="s">
        <v>275</v>
      </c>
      <c r="C473" s="88" t="s">
        <v>276</v>
      </c>
      <c r="D473" s="14">
        <v>13.65</v>
      </c>
      <c r="E473" s="14">
        <v>13.8</v>
      </c>
      <c r="F473" s="14">
        <v>0.52500000000000002</v>
      </c>
      <c r="G473" s="14">
        <v>180.75</v>
      </c>
      <c r="H473" s="14">
        <v>5.1999999999999998E-2</v>
      </c>
      <c r="I473" s="14">
        <v>0.112</v>
      </c>
      <c r="J473" s="14">
        <v>1.35</v>
      </c>
      <c r="K473" s="14">
        <v>5.3999999999999999E-2</v>
      </c>
      <c r="L473" s="14">
        <v>0.375</v>
      </c>
      <c r="M473" s="14">
        <v>12</v>
      </c>
      <c r="N473" s="85">
        <v>4.0000000000000001E-3</v>
      </c>
      <c r="O473" s="85">
        <v>13.5</v>
      </c>
      <c r="P473" s="85">
        <v>0.01</v>
      </c>
      <c r="Q473" s="85">
        <v>123.75</v>
      </c>
      <c r="R473" s="86">
        <v>1.2</v>
      </c>
    </row>
    <row r="474" spans="1:18">
      <c r="A474" s="10"/>
      <c r="B474" s="68" t="s">
        <v>134</v>
      </c>
      <c r="C474" s="88" t="s">
        <v>199</v>
      </c>
      <c r="D474" s="14">
        <v>0.35</v>
      </c>
      <c r="E474" s="14">
        <v>2.5</v>
      </c>
      <c r="F474" s="14">
        <v>0.4</v>
      </c>
      <c r="G474" s="14">
        <v>25.75</v>
      </c>
      <c r="H474" s="14">
        <v>4.0000000000000001E-3</v>
      </c>
      <c r="I474" s="14">
        <v>1.2999999999999999E-2</v>
      </c>
      <c r="J474" s="14">
        <v>3.0000000000000001E-3</v>
      </c>
      <c r="K474" s="14">
        <v>8.0000000000000002E-3</v>
      </c>
      <c r="L474" s="14">
        <v>3.6999999999999998E-2</v>
      </c>
      <c r="M474" s="14">
        <v>64.5</v>
      </c>
      <c r="N474" s="85">
        <v>1E-3</v>
      </c>
      <c r="O474" s="85">
        <v>1.25</v>
      </c>
      <c r="P474" s="85">
        <v>0</v>
      </c>
      <c r="Q474" s="85">
        <v>7.75</v>
      </c>
      <c r="R474" s="86">
        <v>2.5000000000000001E-2</v>
      </c>
    </row>
    <row r="475" spans="1:18">
      <c r="A475" s="10"/>
      <c r="B475" s="68" t="s">
        <v>83</v>
      </c>
      <c r="C475" s="88" t="s">
        <v>198</v>
      </c>
      <c r="D475" s="14">
        <v>0.41599999999999998</v>
      </c>
      <c r="E475" s="14">
        <v>5.6000000000000001E-2</v>
      </c>
      <c r="F475" s="14">
        <v>2.5</v>
      </c>
      <c r="G475" s="14">
        <v>12.34</v>
      </c>
      <c r="H475" s="14">
        <v>0.01</v>
      </c>
      <c r="I475" s="14">
        <v>3.0000000000000001E-3</v>
      </c>
      <c r="J475" s="14">
        <v>0</v>
      </c>
      <c r="K475" s="14">
        <v>0</v>
      </c>
      <c r="L475" s="14">
        <v>6.7000000000000004E-2</v>
      </c>
      <c r="M475" s="14">
        <v>0.9</v>
      </c>
      <c r="N475" s="85">
        <v>0</v>
      </c>
      <c r="O475" s="85">
        <v>1.65</v>
      </c>
      <c r="P475" s="85">
        <v>0</v>
      </c>
      <c r="Q475" s="85">
        <v>4.3099999999999996</v>
      </c>
      <c r="R475" s="86">
        <v>7.8E-2</v>
      </c>
    </row>
    <row r="476" spans="1:18">
      <c r="A476" s="10"/>
      <c r="B476" s="68" t="s">
        <v>277</v>
      </c>
      <c r="C476" s="88" t="s">
        <v>197</v>
      </c>
      <c r="D476" s="14">
        <v>0.89</v>
      </c>
      <c r="E476" s="14">
        <v>0.45</v>
      </c>
      <c r="F476" s="14">
        <v>0</v>
      </c>
      <c r="G476" s="14">
        <v>7.5</v>
      </c>
      <c r="H476" s="14">
        <v>1.2999999999999999E-2</v>
      </c>
      <c r="I476" s="14">
        <v>3.2000000000000001E-2</v>
      </c>
      <c r="J476" s="14">
        <v>7.4999999999999997E-2</v>
      </c>
      <c r="K476" s="14">
        <v>0</v>
      </c>
      <c r="L476" s="14">
        <v>0</v>
      </c>
      <c r="M476" s="14">
        <v>1.125</v>
      </c>
      <c r="N476" s="85">
        <v>0</v>
      </c>
      <c r="O476" s="85">
        <v>1.5</v>
      </c>
      <c r="P476" s="85">
        <v>1E-3</v>
      </c>
      <c r="Q476" s="85">
        <v>10.125</v>
      </c>
      <c r="R476" s="86">
        <v>7.9000000000000001E-2</v>
      </c>
    </row>
    <row r="477" spans="1:18" ht="28.5">
      <c r="A477" s="193">
        <v>165</v>
      </c>
      <c r="B477" s="385" t="s">
        <v>153</v>
      </c>
      <c r="C477" s="232" t="s">
        <v>259</v>
      </c>
      <c r="D477" s="233">
        <f>SUM(D478:D481)</f>
        <v>10.59</v>
      </c>
      <c r="E477" s="233">
        <f t="shared" ref="E477:R477" si="110">SUM(E478:E481)</f>
        <v>5.46</v>
      </c>
      <c r="F477" s="233">
        <f t="shared" si="110"/>
        <v>47.8</v>
      </c>
      <c r="G477" s="233">
        <f t="shared" si="110"/>
        <v>282.32</v>
      </c>
      <c r="H477" s="233">
        <f t="shared" si="110"/>
        <v>0.22700000000000001</v>
      </c>
      <c r="I477" s="233">
        <f t="shared" si="110"/>
        <v>0.12300000000000001</v>
      </c>
      <c r="J477" s="233">
        <f t="shared" si="110"/>
        <v>0</v>
      </c>
      <c r="K477" s="233">
        <f t="shared" si="110"/>
        <v>2.1999999999999999E-2</v>
      </c>
      <c r="L477" s="233">
        <f t="shared" si="110"/>
        <v>0.71300000000000008</v>
      </c>
      <c r="M477" s="233">
        <f t="shared" si="110"/>
        <v>14.82</v>
      </c>
      <c r="N477" s="233">
        <f t="shared" si="110"/>
        <v>2E-3</v>
      </c>
      <c r="O477" s="596">
        <f t="shared" si="110"/>
        <v>167.202</v>
      </c>
      <c r="P477" s="233">
        <f t="shared" si="110"/>
        <v>5.0000000000000001E-3</v>
      </c>
      <c r="Q477" s="596">
        <f t="shared" si="110"/>
        <v>250.417</v>
      </c>
      <c r="R477" s="341">
        <f t="shared" si="110"/>
        <v>4.2090000000000005</v>
      </c>
    </row>
    <row r="478" spans="1:18" ht="15.75">
      <c r="A478" s="193"/>
      <c r="B478" s="64" t="s">
        <v>38</v>
      </c>
      <c r="C478" s="342" t="s">
        <v>494</v>
      </c>
      <c r="D478" s="219">
        <v>0</v>
      </c>
      <c r="E478" s="219">
        <v>0</v>
      </c>
      <c r="F478" s="219">
        <v>0</v>
      </c>
      <c r="G478" s="219">
        <v>0</v>
      </c>
      <c r="H478" s="210">
        <v>0.22700000000000001</v>
      </c>
      <c r="I478" s="210">
        <v>0.11700000000000001</v>
      </c>
      <c r="J478" s="64">
        <v>0</v>
      </c>
      <c r="K478" s="597">
        <v>0</v>
      </c>
      <c r="L478" s="597">
        <v>0</v>
      </c>
      <c r="M478" s="344">
        <v>12.51</v>
      </c>
      <c r="N478" s="210">
        <v>0</v>
      </c>
      <c r="O478" s="210">
        <v>0</v>
      </c>
      <c r="P478" s="210">
        <v>0</v>
      </c>
      <c r="Q478" s="345">
        <v>0</v>
      </c>
      <c r="R478" s="212">
        <v>4.1900000000000004</v>
      </c>
    </row>
    <row r="479" spans="1:18" ht="15.75">
      <c r="A479" s="193"/>
      <c r="B479" s="64" t="s">
        <v>495</v>
      </c>
      <c r="C479" s="342" t="s">
        <v>496</v>
      </c>
      <c r="D479" s="219">
        <v>10.53</v>
      </c>
      <c r="E479" s="219">
        <v>2.76</v>
      </c>
      <c r="F479" s="219">
        <v>47.73</v>
      </c>
      <c r="G479" s="219">
        <v>257.45999999999998</v>
      </c>
      <c r="H479" s="210">
        <v>0</v>
      </c>
      <c r="I479" s="210">
        <v>6.0000000000000001E-3</v>
      </c>
      <c r="J479" s="64">
        <v>0</v>
      </c>
      <c r="K479" s="597">
        <v>2E-3</v>
      </c>
      <c r="L479" s="597">
        <v>0.66900000000000004</v>
      </c>
      <c r="M479" s="344">
        <v>1.26</v>
      </c>
      <c r="N479" s="210">
        <v>2E-3</v>
      </c>
      <c r="O479" s="210">
        <v>167.18</v>
      </c>
      <c r="P479" s="210">
        <v>5.0000000000000001E-3</v>
      </c>
      <c r="Q479" s="345">
        <v>249.1</v>
      </c>
      <c r="R479" s="212">
        <v>0.01</v>
      </c>
    </row>
    <row r="480" spans="1:18" ht="15.75">
      <c r="A480" s="193"/>
      <c r="B480" s="64" t="s">
        <v>150</v>
      </c>
      <c r="C480" s="342" t="s">
        <v>497</v>
      </c>
      <c r="D480" s="219">
        <v>0</v>
      </c>
      <c r="E480" s="219">
        <v>0</v>
      </c>
      <c r="F480" s="219">
        <v>0</v>
      </c>
      <c r="G480" s="219">
        <v>0</v>
      </c>
      <c r="H480" s="210">
        <v>0</v>
      </c>
      <c r="I480" s="210">
        <v>0</v>
      </c>
      <c r="J480" s="64">
        <v>0</v>
      </c>
      <c r="K480" s="597">
        <v>0</v>
      </c>
      <c r="L480" s="597">
        <v>0</v>
      </c>
      <c r="M480" s="344">
        <v>0</v>
      </c>
      <c r="N480" s="210">
        <v>0</v>
      </c>
      <c r="O480" s="210">
        <v>0</v>
      </c>
      <c r="P480" s="210">
        <v>0</v>
      </c>
      <c r="Q480" s="345"/>
      <c r="R480" s="212">
        <v>0</v>
      </c>
    </row>
    <row r="481" spans="1:18" ht="15.75">
      <c r="A481" s="193"/>
      <c r="B481" s="64" t="s">
        <v>25</v>
      </c>
      <c r="C481" s="342" t="s">
        <v>498</v>
      </c>
      <c r="D481" s="219">
        <v>0.06</v>
      </c>
      <c r="E481" s="219">
        <v>2.7</v>
      </c>
      <c r="F481" s="219">
        <v>7.0000000000000007E-2</v>
      </c>
      <c r="G481" s="219">
        <v>24.86</v>
      </c>
      <c r="H481" s="210">
        <v>0</v>
      </c>
      <c r="I481" s="210">
        <v>0</v>
      </c>
      <c r="J481" s="64">
        <v>0</v>
      </c>
      <c r="K481" s="597">
        <v>0.02</v>
      </c>
      <c r="L481" s="597">
        <v>4.3999999999999997E-2</v>
      </c>
      <c r="M481" s="344">
        <v>1.05</v>
      </c>
      <c r="N481" s="210">
        <v>0</v>
      </c>
      <c r="O481" s="210">
        <v>2.1999999999999999E-2</v>
      </c>
      <c r="P481" s="210">
        <v>0</v>
      </c>
      <c r="Q481" s="345">
        <v>1.3169999999999999</v>
      </c>
      <c r="R481" s="212">
        <v>8.9999999999999993E-3</v>
      </c>
    </row>
    <row r="482" spans="1:18" ht="28.5">
      <c r="A482" s="23">
        <v>130</v>
      </c>
      <c r="B482" s="28" t="s">
        <v>156</v>
      </c>
      <c r="C482" s="67" t="s">
        <v>24</v>
      </c>
      <c r="D482" s="30">
        <f t="shared" ref="D482:R482" si="111">SUM(D483:D483)</f>
        <v>0</v>
      </c>
      <c r="E482" s="30">
        <f t="shared" si="111"/>
        <v>1</v>
      </c>
      <c r="F482" s="30">
        <f t="shared" si="111"/>
        <v>18.2</v>
      </c>
      <c r="G482" s="30">
        <f t="shared" si="111"/>
        <v>76</v>
      </c>
      <c r="H482" s="30">
        <f t="shared" si="111"/>
        <v>0.02</v>
      </c>
      <c r="I482" s="30">
        <f t="shared" si="111"/>
        <v>0.02</v>
      </c>
      <c r="J482" s="30">
        <f t="shared" si="111"/>
        <v>4</v>
      </c>
      <c r="K482" s="30">
        <f t="shared" si="111"/>
        <v>0</v>
      </c>
      <c r="L482" s="30">
        <f t="shared" si="111"/>
        <v>0.2</v>
      </c>
      <c r="M482" s="30">
        <f t="shared" si="111"/>
        <v>14</v>
      </c>
      <c r="N482" s="30">
        <f t="shared" si="111"/>
        <v>2E-3</v>
      </c>
      <c r="O482" s="30">
        <f t="shared" si="111"/>
        <v>8</v>
      </c>
      <c r="P482" s="30">
        <f t="shared" si="111"/>
        <v>0</v>
      </c>
      <c r="Q482" s="30">
        <f t="shared" si="111"/>
        <v>14</v>
      </c>
      <c r="R482" s="59">
        <f t="shared" si="111"/>
        <v>0.6</v>
      </c>
    </row>
    <row r="483" spans="1:18">
      <c r="A483" s="25"/>
      <c r="B483" s="68" t="s">
        <v>157</v>
      </c>
      <c r="C483" s="63" t="s">
        <v>158</v>
      </c>
      <c r="D483" s="43">
        <v>0</v>
      </c>
      <c r="E483" s="43">
        <v>1</v>
      </c>
      <c r="F483" s="43">
        <v>18.2</v>
      </c>
      <c r="G483" s="43">
        <v>76</v>
      </c>
      <c r="H483" s="43">
        <v>0.02</v>
      </c>
      <c r="I483" s="43">
        <v>0.02</v>
      </c>
      <c r="J483" s="43">
        <v>4</v>
      </c>
      <c r="K483" s="43">
        <v>0</v>
      </c>
      <c r="L483" s="43">
        <v>0.2</v>
      </c>
      <c r="M483" s="43">
        <v>14</v>
      </c>
      <c r="N483" s="44">
        <v>2E-3</v>
      </c>
      <c r="O483" s="44">
        <v>8</v>
      </c>
      <c r="P483" s="44">
        <v>0</v>
      </c>
      <c r="Q483" s="44">
        <v>14</v>
      </c>
      <c r="R483" s="45">
        <v>0.6</v>
      </c>
    </row>
    <row r="484" spans="1:18">
      <c r="A484" s="27">
        <v>11</v>
      </c>
      <c r="B484" s="28" t="s">
        <v>95</v>
      </c>
      <c r="C484" s="67">
        <v>30</v>
      </c>
      <c r="D484" s="30">
        <f t="shared" ref="D484:R484" si="112">SUM(D485)</f>
        <v>1.98</v>
      </c>
      <c r="E484" s="30">
        <f t="shared" si="112"/>
        <v>0.36</v>
      </c>
      <c r="F484" s="30">
        <f t="shared" si="112"/>
        <v>10.8</v>
      </c>
      <c r="G484" s="30">
        <f t="shared" si="112"/>
        <v>54.3</v>
      </c>
      <c r="H484" s="30">
        <f t="shared" si="112"/>
        <v>5.3999999999999999E-2</v>
      </c>
      <c r="I484" s="30">
        <f t="shared" si="112"/>
        <v>2.4E-2</v>
      </c>
      <c r="J484" s="30">
        <f t="shared" si="112"/>
        <v>0</v>
      </c>
      <c r="K484" s="31">
        <f t="shared" si="112"/>
        <v>0</v>
      </c>
      <c r="L484" s="31">
        <f t="shared" si="112"/>
        <v>0</v>
      </c>
      <c r="M484" s="31">
        <f t="shared" si="112"/>
        <v>0</v>
      </c>
      <c r="N484" s="31">
        <f t="shared" si="112"/>
        <v>0</v>
      </c>
      <c r="O484" s="31">
        <f t="shared" si="112"/>
        <v>0</v>
      </c>
      <c r="P484" s="31">
        <f t="shared" si="112"/>
        <v>0</v>
      </c>
      <c r="Q484" s="31">
        <f t="shared" si="112"/>
        <v>0</v>
      </c>
      <c r="R484" s="31">
        <f t="shared" si="112"/>
        <v>0</v>
      </c>
    </row>
    <row r="485" spans="1:18" ht="15.75" thickBot="1">
      <c r="A485" s="33"/>
      <c r="B485" s="34" t="s">
        <v>96</v>
      </c>
      <c r="C485" s="71" t="s">
        <v>97</v>
      </c>
      <c r="D485" s="36">
        <v>1.98</v>
      </c>
      <c r="E485" s="36">
        <v>0.36</v>
      </c>
      <c r="F485" s="36">
        <v>10.8</v>
      </c>
      <c r="G485" s="36">
        <v>54.3</v>
      </c>
      <c r="H485" s="36">
        <v>5.3999999999999999E-2</v>
      </c>
      <c r="I485" s="36">
        <v>2.4E-2</v>
      </c>
      <c r="J485" s="36">
        <v>0</v>
      </c>
      <c r="K485" s="15">
        <v>0</v>
      </c>
      <c r="L485" s="15">
        <v>0</v>
      </c>
      <c r="M485" s="15">
        <v>0</v>
      </c>
      <c r="N485" s="15">
        <v>0</v>
      </c>
      <c r="O485" s="15">
        <v>0</v>
      </c>
      <c r="P485" s="15">
        <v>0</v>
      </c>
      <c r="Q485" s="15">
        <v>0</v>
      </c>
      <c r="R485" s="17">
        <v>0</v>
      </c>
    </row>
    <row r="486" spans="1:18" ht="16.5" thickBot="1">
      <c r="A486" s="834" t="s">
        <v>160</v>
      </c>
      <c r="B486" s="835"/>
      <c r="C486" s="836"/>
      <c r="D486" s="735">
        <f>SUM(D460,D465,D472,D477,D482,D484,)</f>
        <v>41.268999999999998</v>
      </c>
      <c r="E486" s="735">
        <f t="shared" ref="E486:R486" si="113">SUM(E460,E465,E472,E477,E482,E484,)</f>
        <v>31.516000000000002</v>
      </c>
      <c r="F486" s="735">
        <f t="shared" si="113"/>
        <v>108.625</v>
      </c>
      <c r="G486" s="735">
        <f t="shared" si="113"/>
        <v>877.58999999999992</v>
      </c>
      <c r="H486" s="735">
        <f t="shared" si="113"/>
        <v>0.74399999999999999</v>
      </c>
      <c r="I486" s="735">
        <f t="shared" si="113"/>
        <v>1.032</v>
      </c>
      <c r="J486" s="735">
        <f t="shared" si="113"/>
        <v>53.962000000000003</v>
      </c>
      <c r="K486" s="735">
        <f t="shared" si="113"/>
        <v>0.60699999999999998</v>
      </c>
      <c r="L486" s="735">
        <f t="shared" si="113"/>
        <v>2.3210000000000002</v>
      </c>
      <c r="M486" s="735">
        <f t="shared" si="113"/>
        <v>188.10500000000002</v>
      </c>
      <c r="N486" s="735">
        <f t="shared" si="113"/>
        <v>1.4E-2</v>
      </c>
      <c r="O486" s="735">
        <f t="shared" si="113"/>
        <v>283.88200000000001</v>
      </c>
      <c r="P486" s="735">
        <f t="shared" si="113"/>
        <v>1.9E-2</v>
      </c>
      <c r="Q486" s="735">
        <f t="shared" si="113"/>
        <v>577.25200000000007</v>
      </c>
      <c r="R486" s="735">
        <f t="shared" si="113"/>
        <v>9.5530000000000008</v>
      </c>
    </row>
    <row r="487" spans="1:18" ht="19.5" thickBot="1">
      <c r="A487" s="840" t="s">
        <v>99</v>
      </c>
      <c r="B487" s="841"/>
      <c r="C487" s="842"/>
      <c r="D487" s="73">
        <f t="shared" ref="D487:R487" si="114">SUM(D458,D486)</f>
        <v>62.778999999999996</v>
      </c>
      <c r="E487" s="73">
        <f t="shared" si="114"/>
        <v>57.085000000000001</v>
      </c>
      <c r="F487" s="73">
        <f t="shared" si="114"/>
        <v>185.059</v>
      </c>
      <c r="G487" s="73">
        <f t="shared" si="114"/>
        <v>1499.6799999999998</v>
      </c>
      <c r="H487" s="73">
        <f t="shared" si="114"/>
        <v>0.89600000000000002</v>
      </c>
      <c r="I487" s="73">
        <f t="shared" si="114"/>
        <v>1.2610000000000001</v>
      </c>
      <c r="J487" s="73">
        <f t="shared" si="114"/>
        <v>76.438000000000002</v>
      </c>
      <c r="K487" s="73">
        <f t="shared" si="114"/>
        <v>0.85199999999999998</v>
      </c>
      <c r="L487" s="73">
        <f t="shared" si="114"/>
        <v>4.3000000000000007</v>
      </c>
      <c r="M487" s="73">
        <f t="shared" si="114"/>
        <v>522.63499999999999</v>
      </c>
      <c r="N487" s="73">
        <f t="shared" si="114"/>
        <v>2.6000000000000002E-2</v>
      </c>
      <c r="O487" s="73">
        <f t="shared" si="114"/>
        <v>323.45400000000001</v>
      </c>
      <c r="P487" s="73">
        <f t="shared" si="114"/>
        <v>2.5000000000000001E-2</v>
      </c>
      <c r="Q487" s="73">
        <f t="shared" si="114"/>
        <v>814.99600000000009</v>
      </c>
      <c r="R487" s="73">
        <f t="shared" si="114"/>
        <v>11.593</v>
      </c>
    </row>
    <row r="488" spans="1:18">
      <c r="A488" s="130"/>
      <c r="B488" s="131"/>
      <c r="C488" s="132"/>
      <c r="D488" s="133"/>
      <c r="E488" s="133"/>
      <c r="F488" s="133"/>
      <c r="G488" s="133"/>
      <c r="H488" s="133"/>
      <c r="I488" s="133"/>
      <c r="J488" s="133"/>
      <c r="K488" s="133"/>
      <c r="L488" s="133"/>
      <c r="M488" s="133"/>
      <c r="N488" s="133"/>
      <c r="O488" s="133"/>
      <c r="P488" s="133"/>
      <c r="Q488" s="133"/>
      <c r="R488" s="133"/>
    </row>
    <row r="489" spans="1:18">
      <c r="A489" s="130"/>
      <c r="B489" s="131"/>
      <c r="C489" s="132"/>
      <c r="D489" s="133"/>
      <c r="E489" s="133"/>
      <c r="F489" s="133"/>
      <c r="G489" s="133"/>
      <c r="H489" s="133"/>
      <c r="I489" s="133"/>
      <c r="J489" s="133"/>
      <c r="K489" s="133"/>
      <c r="L489" s="133"/>
      <c r="M489" s="133"/>
      <c r="N489" s="133"/>
      <c r="O489" s="133"/>
      <c r="P489" s="133"/>
      <c r="Q489" s="133"/>
      <c r="R489" s="133"/>
    </row>
    <row r="490" spans="1:18">
      <c r="A490" s="130"/>
      <c r="B490" s="131"/>
      <c r="C490" s="132"/>
      <c r="D490" s="133"/>
      <c r="E490" s="133"/>
      <c r="F490" s="133"/>
      <c r="G490" s="133"/>
      <c r="H490" s="133"/>
      <c r="I490" s="133"/>
      <c r="J490" s="133"/>
      <c r="K490" s="133"/>
      <c r="L490" s="133"/>
      <c r="M490" s="133"/>
      <c r="N490" s="133"/>
      <c r="O490" s="133"/>
      <c r="P490" s="133"/>
      <c r="Q490" s="133"/>
      <c r="R490" s="133"/>
    </row>
    <row r="491" spans="1:18" ht="15.75" thickBot="1">
      <c r="A491" s="843" t="s">
        <v>326</v>
      </c>
      <c r="B491" s="843"/>
      <c r="C491" s="843"/>
      <c r="D491" s="843"/>
      <c r="E491" s="843"/>
      <c r="F491" s="843"/>
      <c r="G491" s="843"/>
      <c r="H491" s="843"/>
      <c r="I491" s="843"/>
      <c r="J491" s="843"/>
      <c r="K491" s="843"/>
      <c r="L491" s="843"/>
      <c r="M491" s="843"/>
      <c r="N491" s="843"/>
      <c r="O491" s="843"/>
      <c r="P491" s="843"/>
      <c r="Q491" s="843"/>
      <c r="R491" s="843"/>
    </row>
    <row r="492" spans="1:18">
      <c r="A492" s="844" t="s">
        <v>279</v>
      </c>
      <c r="B492" s="824" t="s">
        <v>280</v>
      </c>
      <c r="C492" s="824" t="s">
        <v>266</v>
      </c>
      <c r="D492" s="827" t="s">
        <v>4</v>
      </c>
      <c r="E492" s="828"/>
      <c r="F492" s="829"/>
      <c r="G492" s="825" t="s">
        <v>5</v>
      </c>
      <c r="H492" s="827" t="s">
        <v>6</v>
      </c>
      <c r="I492" s="828"/>
      <c r="J492" s="828"/>
      <c r="K492" s="828"/>
      <c r="L492" s="829"/>
      <c r="M492" s="825" t="s">
        <v>7</v>
      </c>
      <c r="N492" s="827"/>
      <c r="O492" s="827"/>
      <c r="P492" s="827"/>
      <c r="Q492" s="827"/>
      <c r="R492" s="830"/>
    </row>
    <row r="493" spans="1:18" ht="29.25" thickBot="1">
      <c r="A493" s="845"/>
      <c r="B493" s="846"/>
      <c r="C493" s="846"/>
      <c r="D493" s="1" t="s">
        <v>8</v>
      </c>
      <c r="E493" s="1" t="s">
        <v>9</v>
      </c>
      <c r="F493" s="1" t="s">
        <v>10</v>
      </c>
      <c r="G493" s="826"/>
      <c r="H493" s="1" t="s">
        <v>11</v>
      </c>
      <c r="I493" s="1" t="s">
        <v>12</v>
      </c>
      <c r="J493" s="1" t="s">
        <v>13</v>
      </c>
      <c r="K493" s="1" t="s">
        <v>14</v>
      </c>
      <c r="L493" s="1" t="s">
        <v>15</v>
      </c>
      <c r="M493" s="1" t="s">
        <v>16</v>
      </c>
      <c r="N493" s="2" t="s">
        <v>17</v>
      </c>
      <c r="O493" s="2" t="s">
        <v>18</v>
      </c>
      <c r="P493" s="2" t="s">
        <v>19</v>
      </c>
      <c r="Q493" s="2" t="s">
        <v>20</v>
      </c>
      <c r="R493" s="3" t="s">
        <v>21</v>
      </c>
    </row>
    <row r="494" spans="1:18" ht="19.5" thickBot="1">
      <c r="A494" s="831" t="s">
        <v>164</v>
      </c>
      <c r="B494" s="832"/>
      <c r="C494" s="832"/>
      <c r="D494" s="832"/>
      <c r="E494" s="832"/>
      <c r="F494" s="832"/>
      <c r="G494" s="832"/>
      <c r="H494" s="832"/>
      <c r="I494" s="832"/>
      <c r="J494" s="832"/>
      <c r="K494" s="832"/>
      <c r="L494" s="832"/>
      <c r="M494" s="832"/>
      <c r="N494" s="832"/>
      <c r="O494" s="832"/>
      <c r="P494" s="832"/>
      <c r="Q494" s="832"/>
      <c r="R494" s="833"/>
    </row>
    <row r="495" spans="1:18" ht="28.5">
      <c r="A495" s="159" t="s">
        <v>281</v>
      </c>
      <c r="B495" s="160" t="s">
        <v>282</v>
      </c>
      <c r="C495" s="69">
        <v>200</v>
      </c>
      <c r="D495" s="31">
        <f t="shared" ref="D495:R495" si="115">SUM(D496:D501)</f>
        <v>31.88</v>
      </c>
      <c r="E495" s="31">
        <f t="shared" si="115"/>
        <v>22.75</v>
      </c>
      <c r="F495" s="31">
        <f t="shared" si="115"/>
        <v>30.82</v>
      </c>
      <c r="G495" s="31">
        <f t="shared" si="115"/>
        <v>452.99</v>
      </c>
      <c r="H495" s="31">
        <f t="shared" si="115"/>
        <v>0.13300000000000001</v>
      </c>
      <c r="I495" s="31">
        <f t="shared" si="115"/>
        <v>0.52100000000000002</v>
      </c>
      <c r="J495" s="31">
        <f t="shared" si="115"/>
        <v>0.94</v>
      </c>
      <c r="K495" s="31">
        <f t="shared" si="115"/>
        <v>0.13600000000000001</v>
      </c>
      <c r="L495" s="31">
        <f t="shared" si="115"/>
        <v>0.82600000000000007</v>
      </c>
      <c r="M495" s="31">
        <f t="shared" si="115"/>
        <v>303.35200000000003</v>
      </c>
      <c r="N495" s="31">
        <f t="shared" si="115"/>
        <v>1.7999999999999999E-2</v>
      </c>
      <c r="O495" s="31">
        <f t="shared" si="115"/>
        <v>51.024999999999999</v>
      </c>
      <c r="P495" s="31">
        <f t="shared" si="115"/>
        <v>5.3000000000000005E-2</v>
      </c>
      <c r="Q495" s="31">
        <f t="shared" si="115"/>
        <v>418.26800000000003</v>
      </c>
      <c r="R495" s="31">
        <f t="shared" si="115"/>
        <v>1.341</v>
      </c>
    </row>
    <row r="496" spans="1:18">
      <c r="A496" s="10"/>
      <c r="B496" s="11" t="s">
        <v>25</v>
      </c>
      <c r="C496" s="53" t="s">
        <v>283</v>
      </c>
      <c r="D496" s="15">
        <v>0.03</v>
      </c>
      <c r="E496" s="15">
        <v>4.5599999999999996</v>
      </c>
      <c r="F496" s="15">
        <v>0.04</v>
      </c>
      <c r="G496" s="15">
        <v>41.31</v>
      </c>
      <c r="H496" s="14">
        <v>0</v>
      </c>
      <c r="I496" s="14">
        <v>7.0000000000000001E-3</v>
      </c>
      <c r="J496" s="15">
        <v>0</v>
      </c>
      <c r="K496" s="15">
        <v>2.5000000000000001E-2</v>
      </c>
      <c r="L496" s="15">
        <v>5.6000000000000001E-2</v>
      </c>
      <c r="M496" s="14">
        <v>1.33</v>
      </c>
      <c r="N496" s="85">
        <v>0</v>
      </c>
      <c r="O496" s="85">
        <v>2.8000000000000001E-2</v>
      </c>
      <c r="P496" s="85">
        <v>0</v>
      </c>
      <c r="Q496" s="85">
        <v>1.6679999999999999</v>
      </c>
      <c r="R496" s="86">
        <v>0.01</v>
      </c>
    </row>
    <row r="497" spans="1:18" ht="30">
      <c r="A497" s="10"/>
      <c r="B497" s="11" t="s">
        <v>142</v>
      </c>
      <c r="C497" s="53" t="s">
        <v>284</v>
      </c>
      <c r="D497" s="15">
        <v>2.4700000000000002</v>
      </c>
      <c r="E497" s="15">
        <v>0.33</v>
      </c>
      <c r="F497" s="15">
        <v>15.07</v>
      </c>
      <c r="G497" s="15">
        <v>73.099999999999994</v>
      </c>
      <c r="H497" s="14">
        <v>5.5E-2</v>
      </c>
      <c r="I497" s="14">
        <v>1.7999999999999999E-2</v>
      </c>
      <c r="J497" s="15">
        <v>0</v>
      </c>
      <c r="K497" s="15">
        <v>0</v>
      </c>
      <c r="L497" s="15">
        <v>0.34</v>
      </c>
      <c r="M497" s="14">
        <v>5.33</v>
      </c>
      <c r="N497" s="85">
        <v>0</v>
      </c>
      <c r="O497" s="85">
        <v>9.7799999999999994</v>
      </c>
      <c r="P497" s="85">
        <v>1E-3</v>
      </c>
      <c r="Q497" s="85">
        <v>25.55</v>
      </c>
      <c r="R497" s="86">
        <v>0.47</v>
      </c>
    </row>
    <row r="498" spans="1:18">
      <c r="A498" s="10"/>
      <c r="B498" s="11" t="s">
        <v>285</v>
      </c>
      <c r="C498" s="53" t="s">
        <v>283</v>
      </c>
      <c r="D498" s="15">
        <v>0.71</v>
      </c>
      <c r="E498" s="15">
        <v>0.64</v>
      </c>
      <c r="F498" s="15">
        <v>0.04</v>
      </c>
      <c r="G498" s="15">
        <v>8.73</v>
      </c>
      <c r="H498" s="14">
        <v>4.0000000000000001E-3</v>
      </c>
      <c r="I498" s="14">
        <v>2.4E-2</v>
      </c>
      <c r="J498" s="15">
        <v>0</v>
      </c>
      <c r="K498" s="15">
        <v>1.4E-2</v>
      </c>
      <c r="L498" s="15">
        <v>3.3000000000000002E-2</v>
      </c>
      <c r="M498" s="14">
        <v>3.0579999999999998</v>
      </c>
      <c r="N498" s="85">
        <v>1E-3</v>
      </c>
      <c r="O498" s="85">
        <v>0.66700000000000004</v>
      </c>
      <c r="P498" s="85">
        <v>2E-3</v>
      </c>
      <c r="Q498" s="85">
        <v>10.67</v>
      </c>
      <c r="R498" s="86">
        <v>0.13900000000000001</v>
      </c>
    </row>
    <row r="499" spans="1:18">
      <c r="A499" s="10"/>
      <c r="B499" s="11" t="s">
        <v>152</v>
      </c>
      <c r="C499" s="53" t="s">
        <v>284</v>
      </c>
      <c r="D499" s="15">
        <v>0.84</v>
      </c>
      <c r="E499" s="15">
        <v>2.2200000000000002</v>
      </c>
      <c r="F499" s="15">
        <v>1.24</v>
      </c>
      <c r="G499" s="15">
        <v>28.89</v>
      </c>
      <c r="H499" s="14">
        <v>7.0000000000000001E-3</v>
      </c>
      <c r="I499" s="14">
        <v>2.1999999999999999E-2</v>
      </c>
      <c r="J499" s="15">
        <v>0.11</v>
      </c>
      <c r="K499" s="15">
        <v>1.4E-2</v>
      </c>
      <c r="L499" s="15">
        <v>6.7000000000000004E-2</v>
      </c>
      <c r="M499" s="14">
        <v>20</v>
      </c>
      <c r="N499" s="85">
        <v>2E-3</v>
      </c>
      <c r="O499" s="85">
        <v>2.2200000000000002</v>
      </c>
      <c r="P499" s="85">
        <v>0</v>
      </c>
      <c r="Q499" s="85">
        <v>13.78</v>
      </c>
      <c r="R499" s="86">
        <v>2.1999999999999999E-2</v>
      </c>
    </row>
    <row r="500" spans="1:18">
      <c r="A500" s="10"/>
      <c r="B500" s="11" t="s">
        <v>106</v>
      </c>
      <c r="C500" s="53" t="s">
        <v>286</v>
      </c>
      <c r="D500" s="15">
        <v>27.83</v>
      </c>
      <c r="E500" s="15">
        <v>15</v>
      </c>
      <c r="F500" s="15">
        <v>3.33</v>
      </c>
      <c r="G500" s="15">
        <v>258.82</v>
      </c>
      <c r="H500" s="14">
        <v>6.7000000000000004E-2</v>
      </c>
      <c r="I500" s="14">
        <v>0.45</v>
      </c>
      <c r="J500" s="15">
        <v>0.83</v>
      </c>
      <c r="K500" s="15">
        <v>8.3000000000000004E-2</v>
      </c>
      <c r="L500" s="15">
        <v>0.33</v>
      </c>
      <c r="M500" s="14">
        <v>273.3</v>
      </c>
      <c r="N500" s="85">
        <v>1.4999999999999999E-2</v>
      </c>
      <c r="O500" s="85">
        <v>38.33</v>
      </c>
      <c r="P500" s="85">
        <v>0.05</v>
      </c>
      <c r="Q500" s="85">
        <v>366.6</v>
      </c>
      <c r="R500" s="86">
        <v>0.66700000000000004</v>
      </c>
    </row>
    <row r="501" spans="1:18">
      <c r="A501" s="10"/>
      <c r="B501" s="11" t="s">
        <v>44</v>
      </c>
      <c r="C501" s="53" t="s">
        <v>45</v>
      </c>
      <c r="D501" s="15">
        <v>0</v>
      </c>
      <c r="E501" s="15">
        <v>0</v>
      </c>
      <c r="F501" s="15">
        <v>11.1</v>
      </c>
      <c r="G501" s="15">
        <v>42.14</v>
      </c>
      <c r="H501" s="14">
        <v>0</v>
      </c>
      <c r="I501" s="14">
        <v>0</v>
      </c>
      <c r="J501" s="15">
        <v>0</v>
      </c>
      <c r="K501" s="15">
        <v>0</v>
      </c>
      <c r="L501" s="15">
        <v>0</v>
      </c>
      <c r="M501" s="14">
        <v>0.33400000000000002</v>
      </c>
      <c r="N501" s="85">
        <v>0</v>
      </c>
      <c r="O501" s="85">
        <v>0</v>
      </c>
      <c r="P501" s="85">
        <v>0</v>
      </c>
      <c r="Q501" s="85">
        <v>0</v>
      </c>
      <c r="R501" s="86">
        <v>3.3000000000000002E-2</v>
      </c>
    </row>
    <row r="502" spans="1:18" ht="15.75">
      <c r="A502" s="18">
        <v>397</v>
      </c>
      <c r="B502" s="5" t="s">
        <v>37</v>
      </c>
      <c r="C502" s="19" t="s">
        <v>24</v>
      </c>
      <c r="D502" s="20">
        <f t="shared" ref="D502:R502" si="116">SUM(D503:D506)</f>
        <v>4.21</v>
      </c>
      <c r="E502" s="20">
        <f t="shared" si="116"/>
        <v>4.6100000000000003</v>
      </c>
      <c r="F502" s="20">
        <f t="shared" si="116"/>
        <v>17.07</v>
      </c>
      <c r="G502" s="20">
        <f t="shared" si="116"/>
        <v>125.56</v>
      </c>
      <c r="H502" s="20">
        <f t="shared" si="116"/>
        <v>4.3999999999999997E-2</v>
      </c>
      <c r="I502" s="20">
        <f t="shared" si="116"/>
        <v>0.158</v>
      </c>
      <c r="J502" s="20">
        <f t="shared" si="116"/>
        <v>0.73299999999999998</v>
      </c>
      <c r="K502" s="8">
        <f t="shared" si="116"/>
        <v>2.7E-2</v>
      </c>
      <c r="L502" s="8">
        <f t="shared" si="116"/>
        <v>7.0000000000000001E-3</v>
      </c>
      <c r="M502" s="8">
        <f t="shared" si="116"/>
        <v>32.504000000000005</v>
      </c>
      <c r="N502" s="8">
        <f t="shared" si="116"/>
        <v>1.0999999999999999E-2</v>
      </c>
      <c r="O502" s="8">
        <f t="shared" si="116"/>
        <v>26.545000000000002</v>
      </c>
      <c r="P502" s="8">
        <f t="shared" si="116"/>
        <v>2E-3</v>
      </c>
      <c r="Q502" s="8">
        <f t="shared" si="116"/>
        <v>124.53999999999999</v>
      </c>
      <c r="R502" s="9">
        <f t="shared" si="116"/>
        <v>0.76100000000000001</v>
      </c>
    </row>
    <row r="503" spans="1:18" ht="15.75">
      <c r="A503" s="18"/>
      <c r="B503" s="11" t="s">
        <v>38</v>
      </c>
      <c r="C503" s="21" t="s">
        <v>39</v>
      </c>
      <c r="D503" s="13">
        <v>0</v>
      </c>
      <c r="E503" s="13">
        <v>0</v>
      </c>
      <c r="F503" s="13">
        <v>0</v>
      </c>
      <c r="G503" s="13">
        <v>0</v>
      </c>
      <c r="H503" s="22">
        <v>0</v>
      </c>
      <c r="I503" s="22">
        <v>0</v>
      </c>
      <c r="J503" s="13">
        <v>0</v>
      </c>
      <c r="K503" s="15">
        <v>0</v>
      </c>
      <c r="L503" s="15">
        <v>0</v>
      </c>
      <c r="M503" s="15">
        <v>0</v>
      </c>
      <c r="N503" s="16">
        <v>0</v>
      </c>
      <c r="O503" s="16">
        <v>0</v>
      </c>
      <c r="P503" s="16">
        <v>0</v>
      </c>
      <c r="Q503" s="16">
        <v>0</v>
      </c>
      <c r="R503" s="17">
        <v>0</v>
      </c>
    </row>
    <row r="504" spans="1:18" ht="15.75">
      <c r="A504" s="18"/>
      <c r="B504" s="11" t="s">
        <v>40</v>
      </c>
      <c r="C504" s="21" t="s">
        <v>41</v>
      </c>
      <c r="D504" s="13">
        <v>0.54</v>
      </c>
      <c r="E504" s="13">
        <v>0.33</v>
      </c>
      <c r="F504" s="13">
        <v>0.23</v>
      </c>
      <c r="G504" s="13">
        <v>6.42</v>
      </c>
      <c r="H504" s="22">
        <v>0.04</v>
      </c>
      <c r="I504" s="22">
        <v>0.15</v>
      </c>
      <c r="J504" s="13">
        <v>0</v>
      </c>
      <c r="K504" s="15">
        <v>0</v>
      </c>
      <c r="L504" s="15">
        <v>7.0000000000000001E-3</v>
      </c>
      <c r="M504" s="15">
        <v>2.84</v>
      </c>
      <c r="N504" s="16">
        <v>0</v>
      </c>
      <c r="O504" s="16">
        <v>9.4350000000000005</v>
      </c>
      <c r="P504" s="16">
        <v>0</v>
      </c>
      <c r="Q504" s="16">
        <v>14.54</v>
      </c>
      <c r="R504" s="17">
        <v>0.48799999999999999</v>
      </c>
    </row>
    <row r="505" spans="1:18" ht="30">
      <c r="A505" s="18"/>
      <c r="B505" s="11" t="s">
        <v>42</v>
      </c>
      <c r="C505" s="21" t="s">
        <v>43</v>
      </c>
      <c r="D505" s="13">
        <v>3.67</v>
      </c>
      <c r="E505" s="13">
        <v>4.28</v>
      </c>
      <c r="F505" s="13">
        <v>5.74</v>
      </c>
      <c r="G505" s="13">
        <v>77</v>
      </c>
      <c r="H505" s="22">
        <v>0</v>
      </c>
      <c r="I505" s="22">
        <v>0</v>
      </c>
      <c r="J505" s="13">
        <v>0.73299999999999998</v>
      </c>
      <c r="K505" s="15">
        <v>2.7E-2</v>
      </c>
      <c r="L505" s="15">
        <v>0</v>
      </c>
      <c r="M505" s="15">
        <v>29.33</v>
      </c>
      <c r="N505" s="16">
        <v>1.0999999999999999E-2</v>
      </c>
      <c r="O505" s="16">
        <v>17.11</v>
      </c>
      <c r="P505" s="16">
        <v>2E-3</v>
      </c>
      <c r="Q505" s="16">
        <v>110</v>
      </c>
      <c r="R505" s="17">
        <v>0.24</v>
      </c>
    </row>
    <row r="506" spans="1:18" ht="15.75">
      <c r="A506" s="18"/>
      <c r="B506" s="11" t="s">
        <v>44</v>
      </c>
      <c r="C506" s="21" t="s">
        <v>45</v>
      </c>
      <c r="D506" s="13">
        <v>0</v>
      </c>
      <c r="E506" s="13">
        <v>0</v>
      </c>
      <c r="F506" s="13">
        <v>11.1</v>
      </c>
      <c r="G506" s="13">
        <v>42.14</v>
      </c>
      <c r="H506" s="22">
        <v>4.0000000000000001E-3</v>
      </c>
      <c r="I506" s="22">
        <v>8.0000000000000002E-3</v>
      </c>
      <c r="J506" s="13">
        <v>0</v>
      </c>
      <c r="K506" s="15">
        <v>0</v>
      </c>
      <c r="L506" s="15">
        <v>0</v>
      </c>
      <c r="M506" s="15">
        <v>0.33400000000000002</v>
      </c>
      <c r="N506" s="16">
        <v>0</v>
      </c>
      <c r="O506" s="16">
        <v>0</v>
      </c>
      <c r="P506" s="16">
        <v>0</v>
      </c>
      <c r="Q506" s="16">
        <v>0</v>
      </c>
      <c r="R506" s="17">
        <v>3.3000000000000002E-2</v>
      </c>
    </row>
    <row r="507" spans="1:18">
      <c r="A507" s="23">
        <v>2</v>
      </c>
      <c r="B507" s="5" t="s">
        <v>25</v>
      </c>
      <c r="C507" s="24" t="s">
        <v>46</v>
      </c>
      <c r="D507" s="8">
        <f t="shared" ref="D507:R507" si="117">SUM(D508)</f>
        <v>0.13</v>
      </c>
      <c r="E507" s="8">
        <f t="shared" si="117"/>
        <v>6.15</v>
      </c>
      <c r="F507" s="8">
        <f t="shared" si="117"/>
        <v>0.17</v>
      </c>
      <c r="G507" s="8">
        <f t="shared" si="117"/>
        <v>56.6</v>
      </c>
      <c r="H507" s="8">
        <f t="shared" si="117"/>
        <v>0</v>
      </c>
      <c r="I507" s="8">
        <f t="shared" si="117"/>
        <v>1.2E-2</v>
      </c>
      <c r="J507" s="8">
        <f t="shared" si="117"/>
        <v>0</v>
      </c>
      <c r="K507" s="8">
        <f t="shared" si="117"/>
        <v>4.4999999999999998E-2</v>
      </c>
      <c r="L507" s="8">
        <f t="shared" si="117"/>
        <v>0.1</v>
      </c>
      <c r="M507" s="8">
        <f t="shared" si="117"/>
        <v>2.4</v>
      </c>
      <c r="N507" s="8">
        <f t="shared" si="117"/>
        <v>0</v>
      </c>
      <c r="O507" s="8">
        <f t="shared" si="117"/>
        <v>0.05</v>
      </c>
      <c r="P507" s="8">
        <f t="shared" si="117"/>
        <v>0</v>
      </c>
      <c r="Q507" s="8">
        <f t="shared" si="117"/>
        <v>3</v>
      </c>
      <c r="R507" s="9">
        <f t="shared" si="117"/>
        <v>0.02</v>
      </c>
    </row>
    <row r="508" spans="1:18">
      <c r="A508" s="25"/>
      <c r="B508" s="11" t="s">
        <v>25</v>
      </c>
      <c r="C508" s="26" t="s">
        <v>35</v>
      </c>
      <c r="D508" s="15">
        <v>0.13</v>
      </c>
      <c r="E508" s="15">
        <v>6.15</v>
      </c>
      <c r="F508" s="15">
        <v>0.17</v>
      </c>
      <c r="G508" s="15">
        <v>56.6</v>
      </c>
      <c r="H508" s="15">
        <v>0</v>
      </c>
      <c r="I508" s="15">
        <v>1.2E-2</v>
      </c>
      <c r="J508" s="15">
        <v>0</v>
      </c>
      <c r="K508" s="15">
        <v>4.4999999999999998E-2</v>
      </c>
      <c r="L508" s="15">
        <v>0.1</v>
      </c>
      <c r="M508" s="15">
        <v>2.4</v>
      </c>
      <c r="N508" s="16">
        <v>0</v>
      </c>
      <c r="O508" s="16">
        <v>0.05</v>
      </c>
      <c r="P508" s="16">
        <v>0</v>
      </c>
      <c r="Q508" s="16">
        <v>3</v>
      </c>
      <c r="R508" s="17">
        <v>0.02</v>
      </c>
    </row>
    <row r="509" spans="1:18">
      <c r="A509" s="27" t="s">
        <v>47</v>
      </c>
      <c r="B509" s="28" t="s">
        <v>48</v>
      </c>
      <c r="C509" s="29">
        <v>40</v>
      </c>
      <c r="D509" s="30">
        <f t="shared" ref="D509:I509" si="118">SUM(D510)</f>
        <v>3.16</v>
      </c>
      <c r="E509" s="30">
        <f t="shared" si="118"/>
        <v>0.4</v>
      </c>
      <c r="F509" s="30">
        <f t="shared" si="118"/>
        <v>19.32</v>
      </c>
      <c r="G509" s="30">
        <f t="shared" si="118"/>
        <v>94</v>
      </c>
      <c r="H509" s="30">
        <f t="shared" si="118"/>
        <v>6.4000000000000001E-2</v>
      </c>
      <c r="I509" s="30">
        <f t="shared" si="118"/>
        <v>2.4E-2</v>
      </c>
      <c r="J509" s="30">
        <v>0</v>
      </c>
      <c r="K509" s="31">
        <f t="shared" ref="K509:R509" si="119">SUM(K510)</f>
        <v>0</v>
      </c>
      <c r="L509" s="31">
        <f t="shared" si="119"/>
        <v>0.52</v>
      </c>
      <c r="M509" s="31">
        <f t="shared" si="119"/>
        <v>9.1999999999999993</v>
      </c>
      <c r="N509" s="31">
        <f t="shared" si="119"/>
        <v>1E-3</v>
      </c>
      <c r="O509" s="31">
        <f t="shared" si="119"/>
        <v>13.2</v>
      </c>
      <c r="P509" s="31">
        <f t="shared" si="119"/>
        <v>2E-3</v>
      </c>
      <c r="Q509" s="31">
        <f t="shared" si="119"/>
        <v>34.799999999999997</v>
      </c>
      <c r="R509" s="32">
        <f t="shared" si="119"/>
        <v>0.8</v>
      </c>
    </row>
    <row r="510" spans="1:18">
      <c r="A510" s="33"/>
      <c r="B510" s="34" t="s">
        <v>48</v>
      </c>
      <c r="C510" s="35" t="s">
        <v>49</v>
      </c>
      <c r="D510" s="36">
        <v>3.16</v>
      </c>
      <c r="E510" s="36">
        <v>0.4</v>
      </c>
      <c r="F510" s="36">
        <v>19.32</v>
      </c>
      <c r="G510" s="36">
        <v>94</v>
      </c>
      <c r="H510" s="36">
        <v>6.4000000000000001E-2</v>
      </c>
      <c r="I510" s="36">
        <v>2.4E-2</v>
      </c>
      <c r="J510" s="36">
        <v>0</v>
      </c>
      <c r="K510" s="37">
        <v>0</v>
      </c>
      <c r="L510" s="37">
        <v>0.52</v>
      </c>
      <c r="M510" s="37">
        <v>9.1999999999999993</v>
      </c>
      <c r="N510" s="38">
        <v>1E-3</v>
      </c>
      <c r="O510" s="38">
        <v>13.2</v>
      </c>
      <c r="P510" s="38">
        <v>2E-3</v>
      </c>
      <c r="Q510" s="38">
        <v>34.799999999999997</v>
      </c>
      <c r="R510" s="39">
        <v>0.8</v>
      </c>
    </row>
    <row r="511" spans="1:18">
      <c r="A511" s="27">
        <v>140</v>
      </c>
      <c r="B511" s="5" t="s">
        <v>50</v>
      </c>
      <c r="C511" s="24" t="s">
        <v>51</v>
      </c>
      <c r="D511" s="8">
        <f t="shared" ref="D511:R511" si="120">SUM(D512)</f>
        <v>0.4</v>
      </c>
      <c r="E511" s="8">
        <f t="shared" si="120"/>
        <v>0.3</v>
      </c>
      <c r="F511" s="8">
        <f t="shared" si="120"/>
        <v>9.5</v>
      </c>
      <c r="G511" s="8">
        <f t="shared" si="120"/>
        <v>42</v>
      </c>
      <c r="H511" s="30">
        <f t="shared" si="120"/>
        <v>0.02</v>
      </c>
      <c r="I511" s="30">
        <f t="shared" si="120"/>
        <v>0.03</v>
      </c>
      <c r="J511" s="8">
        <f t="shared" si="120"/>
        <v>5</v>
      </c>
      <c r="K511" s="8">
        <f t="shared" si="120"/>
        <v>2E-3</v>
      </c>
      <c r="L511" s="8">
        <f t="shared" si="120"/>
        <v>0.4</v>
      </c>
      <c r="M511" s="8">
        <f t="shared" si="120"/>
        <v>19</v>
      </c>
      <c r="N511" s="8">
        <f t="shared" si="120"/>
        <v>1E-3</v>
      </c>
      <c r="O511" s="8">
        <f t="shared" si="120"/>
        <v>12</v>
      </c>
      <c r="P511" s="8">
        <f t="shared" si="120"/>
        <v>0</v>
      </c>
      <c r="Q511" s="8">
        <f t="shared" si="120"/>
        <v>16</v>
      </c>
      <c r="R511" s="8">
        <f t="shared" si="120"/>
        <v>2.2999999999999998</v>
      </c>
    </row>
    <row r="512" spans="1:18" ht="15.75" thickBot="1">
      <c r="A512" s="27"/>
      <c r="B512" s="11" t="s">
        <v>52</v>
      </c>
      <c r="C512" s="40" t="s">
        <v>53</v>
      </c>
      <c r="D512" s="41">
        <v>0.4</v>
      </c>
      <c r="E512" s="41">
        <v>0.3</v>
      </c>
      <c r="F512" s="41">
        <v>9.5</v>
      </c>
      <c r="G512" s="41">
        <v>42</v>
      </c>
      <c r="H512" s="42">
        <v>0.02</v>
      </c>
      <c r="I512" s="42">
        <v>0.03</v>
      </c>
      <c r="J512" s="41">
        <v>5</v>
      </c>
      <c r="K512" s="15">
        <v>2E-3</v>
      </c>
      <c r="L512" s="15">
        <v>0.4</v>
      </c>
      <c r="M512" s="43">
        <v>19</v>
      </c>
      <c r="N512" s="44">
        <v>1E-3</v>
      </c>
      <c r="O512" s="44">
        <v>12</v>
      </c>
      <c r="P512" s="44">
        <v>0</v>
      </c>
      <c r="Q512" s="44">
        <v>16</v>
      </c>
      <c r="R512" s="45">
        <v>2.2999999999999998</v>
      </c>
    </row>
    <row r="513" spans="1:18" ht="16.5" thickBot="1">
      <c r="A513" s="834" t="s">
        <v>160</v>
      </c>
      <c r="B513" s="835"/>
      <c r="C513" s="836"/>
      <c r="D513" s="46">
        <f t="shared" ref="D513:R513" si="121">SUM(D495,D502,D507,D509,D511,)</f>
        <v>39.779999999999994</v>
      </c>
      <c r="E513" s="46">
        <f t="shared" si="121"/>
        <v>34.209999999999994</v>
      </c>
      <c r="F513" s="46">
        <f t="shared" si="121"/>
        <v>76.88</v>
      </c>
      <c r="G513" s="46">
        <f t="shared" si="121"/>
        <v>771.15</v>
      </c>
      <c r="H513" s="46">
        <f t="shared" si="121"/>
        <v>0.26100000000000001</v>
      </c>
      <c r="I513" s="46">
        <f t="shared" si="121"/>
        <v>0.74500000000000011</v>
      </c>
      <c r="J513" s="46">
        <f t="shared" si="121"/>
        <v>6.673</v>
      </c>
      <c r="K513" s="46">
        <f t="shared" si="121"/>
        <v>0.21000000000000002</v>
      </c>
      <c r="L513" s="46">
        <f t="shared" si="121"/>
        <v>1.8530000000000002</v>
      </c>
      <c r="M513" s="46">
        <f t="shared" si="121"/>
        <v>366.45600000000002</v>
      </c>
      <c r="N513" s="46">
        <f t="shared" si="121"/>
        <v>3.1E-2</v>
      </c>
      <c r="O513" s="46">
        <f t="shared" si="121"/>
        <v>102.82</v>
      </c>
      <c r="P513" s="46">
        <f t="shared" si="121"/>
        <v>5.7000000000000009E-2</v>
      </c>
      <c r="Q513" s="46">
        <f t="shared" si="121"/>
        <v>596.60799999999995</v>
      </c>
      <c r="R513" s="46">
        <f t="shared" si="121"/>
        <v>5.2219999999999995</v>
      </c>
    </row>
    <row r="514" spans="1:18" ht="15.75" thickBot="1">
      <c r="A514" s="837" t="s">
        <v>55</v>
      </c>
      <c r="B514" s="838"/>
      <c r="C514" s="838"/>
      <c r="D514" s="838"/>
      <c r="E514" s="838"/>
      <c r="F514" s="838"/>
      <c r="G514" s="838"/>
      <c r="H514" s="838"/>
      <c r="I514" s="838"/>
      <c r="J514" s="838"/>
      <c r="K514" s="838"/>
      <c r="L514" s="838"/>
      <c r="M514" s="838"/>
      <c r="N514" s="838"/>
      <c r="O514" s="838"/>
      <c r="P514" s="838"/>
      <c r="Q514" s="838"/>
      <c r="R514" s="839"/>
    </row>
    <row r="515" spans="1:18" ht="57">
      <c r="A515" s="104">
        <v>19</v>
      </c>
      <c r="B515" s="105" t="s">
        <v>287</v>
      </c>
      <c r="C515" s="161">
        <v>100</v>
      </c>
      <c r="D515" s="107">
        <f t="shared" ref="D515:R515" si="122">SUM(D516:D520)</f>
        <v>0.98100000000000009</v>
      </c>
      <c r="E515" s="107">
        <f t="shared" si="122"/>
        <v>7.1420000000000003</v>
      </c>
      <c r="F515" s="107">
        <f t="shared" si="122"/>
        <v>3.6579999999999999</v>
      </c>
      <c r="G515" s="107">
        <f t="shared" si="122"/>
        <v>84.3</v>
      </c>
      <c r="H515" s="107">
        <f t="shared" si="122"/>
        <v>4.5999999999999999E-2</v>
      </c>
      <c r="I515" s="107">
        <f t="shared" si="122"/>
        <v>3.6000000000000004E-2</v>
      </c>
      <c r="J515" s="107">
        <f t="shared" si="122"/>
        <v>17.170000000000002</v>
      </c>
      <c r="K515" s="107">
        <f t="shared" si="122"/>
        <v>7.1000000000000008E-2</v>
      </c>
      <c r="L515" s="107">
        <f t="shared" si="122"/>
        <v>1.0569999999999999</v>
      </c>
      <c r="M515" s="107">
        <f t="shared" si="122"/>
        <v>18.178000000000001</v>
      </c>
      <c r="N515" s="107">
        <f t="shared" si="122"/>
        <v>2E-3</v>
      </c>
      <c r="O515" s="107">
        <f t="shared" si="122"/>
        <v>6.1879999999999997</v>
      </c>
      <c r="P515" s="107">
        <f t="shared" si="122"/>
        <v>0</v>
      </c>
      <c r="Q515" s="107">
        <f t="shared" si="122"/>
        <v>33.567999999999998</v>
      </c>
      <c r="R515" s="108">
        <f t="shared" si="122"/>
        <v>0.746</v>
      </c>
    </row>
    <row r="516" spans="1:18">
      <c r="A516" s="23"/>
      <c r="B516" s="11" t="s">
        <v>69</v>
      </c>
      <c r="C516" s="53" t="s">
        <v>288</v>
      </c>
      <c r="D516" s="15">
        <v>0.15</v>
      </c>
      <c r="E516" s="15">
        <v>0.02</v>
      </c>
      <c r="F516" s="15">
        <v>0.89</v>
      </c>
      <c r="G516" s="15">
        <v>4.47</v>
      </c>
      <c r="H516" s="15">
        <v>5.0000000000000001E-3</v>
      </c>
      <c r="I516" s="15">
        <v>3.0000000000000001E-3</v>
      </c>
      <c r="J516" s="15">
        <v>1.0900000000000001</v>
      </c>
      <c r="K516" s="15">
        <v>0</v>
      </c>
      <c r="L516" s="15">
        <v>2.1999999999999999E-2</v>
      </c>
      <c r="M516" s="15">
        <v>3.379</v>
      </c>
      <c r="N516" s="16">
        <v>0</v>
      </c>
      <c r="O516" s="16">
        <v>1.526</v>
      </c>
      <c r="P516" s="16">
        <v>0</v>
      </c>
      <c r="Q516" s="16">
        <v>6.3220000000000001</v>
      </c>
      <c r="R516" s="17">
        <v>8.6999999999999994E-2</v>
      </c>
    </row>
    <row r="517" spans="1:18">
      <c r="A517" s="23"/>
      <c r="B517" s="11" t="s">
        <v>85</v>
      </c>
      <c r="C517" s="53" t="s">
        <v>201</v>
      </c>
      <c r="D517" s="15">
        <v>0</v>
      </c>
      <c r="E517" s="15">
        <v>6.99</v>
      </c>
      <c r="F517" s="15">
        <v>0</v>
      </c>
      <c r="G517" s="15">
        <v>62.93</v>
      </c>
      <c r="H517" s="15">
        <v>0</v>
      </c>
      <c r="I517" s="15">
        <v>0</v>
      </c>
      <c r="J517" s="15">
        <v>0</v>
      </c>
      <c r="K517" s="15">
        <v>0</v>
      </c>
      <c r="L517" s="15">
        <v>0.64500000000000002</v>
      </c>
      <c r="M517" s="15">
        <v>0</v>
      </c>
      <c r="N517" s="15">
        <v>0</v>
      </c>
      <c r="O517" s="15">
        <v>0</v>
      </c>
      <c r="P517" s="15">
        <v>0</v>
      </c>
      <c r="Q517" s="15">
        <v>0</v>
      </c>
      <c r="R517" s="17">
        <v>0</v>
      </c>
    </row>
    <row r="518" spans="1:18">
      <c r="A518" s="23"/>
      <c r="B518" s="11" t="s">
        <v>31</v>
      </c>
      <c r="C518" s="53" t="s">
        <v>126</v>
      </c>
      <c r="D518" s="15">
        <v>0</v>
      </c>
      <c r="E518" s="15">
        <v>0</v>
      </c>
      <c r="F518" s="15">
        <v>0</v>
      </c>
      <c r="G518" s="15">
        <v>0</v>
      </c>
      <c r="H518" s="15">
        <v>0</v>
      </c>
      <c r="I518" s="15">
        <v>0</v>
      </c>
      <c r="J518" s="15">
        <v>0</v>
      </c>
      <c r="K518" s="15">
        <v>0</v>
      </c>
      <c r="L518" s="15">
        <v>0</v>
      </c>
      <c r="M518" s="15">
        <v>0</v>
      </c>
      <c r="N518" s="15">
        <v>0</v>
      </c>
      <c r="O518" s="15">
        <v>0</v>
      </c>
      <c r="P518" s="15">
        <v>0</v>
      </c>
      <c r="Q518" s="15">
        <v>0</v>
      </c>
      <c r="R518" s="17">
        <v>0</v>
      </c>
    </row>
    <row r="519" spans="1:18">
      <c r="A519" s="23"/>
      <c r="B519" s="11" t="s">
        <v>216</v>
      </c>
      <c r="C519" s="53" t="s">
        <v>289</v>
      </c>
      <c r="D519" s="15">
        <v>0.27</v>
      </c>
      <c r="E519" s="15">
        <v>0.03</v>
      </c>
      <c r="F519" s="15">
        <v>0.83</v>
      </c>
      <c r="G519" s="15">
        <v>4.66</v>
      </c>
      <c r="H519" s="15">
        <v>0.01</v>
      </c>
      <c r="I519" s="15">
        <v>1.2999999999999999E-2</v>
      </c>
      <c r="J519" s="15">
        <v>3.33</v>
      </c>
      <c r="K519" s="15">
        <v>3.0000000000000001E-3</v>
      </c>
      <c r="L519" s="15">
        <v>3.3000000000000002E-2</v>
      </c>
      <c r="M519" s="15">
        <v>7.6589999999999998</v>
      </c>
      <c r="N519" s="16">
        <v>1E-3</v>
      </c>
      <c r="O519" s="16">
        <v>4.6619999999999999</v>
      </c>
      <c r="P519" s="16">
        <v>0</v>
      </c>
      <c r="Q519" s="16">
        <v>13.986000000000001</v>
      </c>
      <c r="R519" s="17">
        <v>0.2</v>
      </c>
    </row>
    <row r="520" spans="1:18">
      <c r="A520" s="23"/>
      <c r="B520" s="11" t="s">
        <v>290</v>
      </c>
      <c r="C520" s="53" t="s">
        <v>291</v>
      </c>
      <c r="D520" s="15">
        <v>0.56100000000000005</v>
      </c>
      <c r="E520" s="15">
        <v>0.10199999999999999</v>
      </c>
      <c r="F520" s="15">
        <v>1.9379999999999999</v>
      </c>
      <c r="G520" s="15">
        <v>12.24</v>
      </c>
      <c r="H520" s="15">
        <v>3.1E-2</v>
      </c>
      <c r="I520" s="15">
        <v>0.02</v>
      </c>
      <c r="J520" s="15">
        <v>12.75</v>
      </c>
      <c r="K520" s="15">
        <v>6.8000000000000005E-2</v>
      </c>
      <c r="L520" s="15">
        <v>0.35699999999999998</v>
      </c>
      <c r="M520" s="15">
        <v>7.14</v>
      </c>
      <c r="N520" s="16">
        <v>1E-3</v>
      </c>
      <c r="O520" s="16">
        <v>0</v>
      </c>
      <c r="P520" s="16">
        <v>0</v>
      </c>
      <c r="Q520" s="16">
        <v>13.26</v>
      </c>
      <c r="R520" s="17">
        <v>0.45900000000000002</v>
      </c>
    </row>
    <row r="521" spans="1:18" ht="28.5">
      <c r="A521" s="364">
        <v>34</v>
      </c>
      <c r="B521" s="213" t="s">
        <v>292</v>
      </c>
      <c r="C521" s="232">
        <v>250</v>
      </c>
      <c r="D521" s="560">
        <f t="shared" ref="D521:R521" si="123">SUM(D522:D527)</f>
        <v>9.5350000000000001</v>
      </c>
      <c r="E521" s="560">
        <f t="shared" si="123"/>
        <v>3.94</v>
      </c>
      <c r="F521" s="560">
        <f t="shared" si="123"/>
        <v>13.206</v>
      </c>
      <c r="G521" s="560">
        <f t="shared" si="123"/>
        <v>124.14999999999999</v>
      </c>
      <c r="H521" s="560">
        <f t="shared" si="123"/>
        <v>0.158</v>
      </c>
      <c r="I521" s="560">
        <f t="shared" si="123"/>
        <v>0.51200000000000001</v>
      </c>
      <c r="J521" s="560">
        <f t="shared" si="123"/>
        <v>8.7839999999999989</v>
      </c>
      <c r="K521" s="560">
        <f t="shared" si="123"/>
        <v>0.32400000000000001</v>
      </c>
      <c r="L521" s="560">
        <f t="shared" si="123"/>
        <v>0.22900000000000001</v>
      </c>
      <c r="M521" s="560">
        <f t="shared" si="123"/>
        <v>19.619</v>
      </c>
      <c r="N521" s="560">
        <f t="shared" si="123"/>
        <v>3.0000000000000001E-3</v>
      </c>
      <c r="O521" s="560">
        <f t="shared" si="123"/>
        <v>26.466000000000001</v>
      </c>
      <c r="P521" s="560">
        <f t="shared" si="123"/>
        <v>6.0000000000000001E-3</v>
      </c>
      <c r="Q521" s="560">
        <f t="shared" si="123"/>
        <v>111.492</v>
      </c>
      <c r="R521" s="599">
        <f t="shared" si="123"/>
        <v>1.0760000000000001</v>
      </c>
    </row>
    <row r="522" spans="1:18">
      <c r="A522" s="364"/>
      <c r="B522" s="64" t="s">
        <v>67</v>
      </c>
      <c r="C522" s="64" t="s">
        <v>505</v>
      </c>
      <c r="D522" s="64">
        <v>0.7</v>
      </c>
      <c r="E522" s="64">
        <v>0.14000000000000001</v>
      </c>
      <c r="F522" s="64">
        <v>5.7</v>
      </c>
      <c r="G522" s="64">
        <v>26.35</v>
      </c>
      <c r="H522" s="64">
        <v>4.2000000000000003E-2</v>
      </c>
      <c r="I522" s="64">
        <v>0.245</v>
      </c>
      <c r="J522" s="64">
        <v>7</v>
      </c>
      <c r="K522" s="64">
        <v>1E-3</v>
      </c>
      <c r="L522" s="64">
        <v>7.0000000000000007E-2</v>
      </c>
      <c r="M522" s="64">
        <v>3.5</v>
      </c>
      <c r="N522" s="285">
        <v>2E-3</v>
      </c>
      <c r="O522" s="285">
        <v>8.0500000000000007</v>
      </c>
      <c r="P522" s="285">
        <v>0</v>
      </c>
      <c r="Q522" s="285">
        <v>20.3</v>
      </c>
      <c r="R522" s="286">
        <v>0.315</v>
      </c>
    </row>
    <row r="523" spans="1:18">
      <c r="A523" s="364"/>
      <c r="B523" s="64" t="s">
        <v>131</v>
      </c>
      <c r="C523" s="64" t="s">
        <v>506</v>
      </c>
      <c r="D523" s="64">
        <v>0.14899999999999999</v>
      </c>
      <c r="E523" s="64">
        <v>1.6E-2</v>
      </c>
      <c r="F523" s="64">
        <v>1.1519999999999999</v>
      </c>
      <c r="G523" s="64">
        <v>5.44</v>
      </c>
      <c r="H523" s="64">
        <v>0.01</v>
      </c>
      <c r="I523" s="64">
        <v>1.0999999999999999E-2</v>
      </c>
      <c r="J523" s="64">
        <v>0.94399999999999995</v>
      </c>
      <c r="K523" s="64">
        <v>0.32</v>
      </c>
      <c r="L523" s="64">
        <v>6.4000000000000001E-2</v>
      </c>
      <c r="M523" s="64">
        <v>6.375</v>
      </c>
      <c r="N523" s="285">
        <v>1E-3</v>
      </c>
      <c r="O523" s="285">
        <v>6.08</v>
      </c>
      <c r="P523" s="285">
        <v>0</v>
      </c>
      <c r="Q523" s="285">
        <v>8.8000000000000007</v>
      </c>
      <c r="R523" s="286">
        <v>0.112</v>
      </c>
    </row>
    <row r="524" spans="1:18">
      <c r="A524" s="364"/>
      <c r="B524" s="64" t="s">
        <v>31</v>
      </c>
      <c r="C524" s="64" t="s">
        <v>32</v>
      </c>
      <c r="D524" s="64">
        <v>0</v>
      </c>
      <c r="E524" s="64">
        <v>0</v>
      </c>
      <c r="F524" s="64">
        <v>0</v>
      </c>
      <c r="G524" s="64">
        <v>0</v>
      </c>
      <c r="H524" s="64">
        <v>0</v>
      </c>
      <c r="I524" s="64">
        <v>0</v>
      </c>
      <c r="J524" s="64">
        <v>0</v>
      </c>
      <c r="K524" s="64">
        <v>0</v>
      </c>
      <c r="L524" s="64">
        <v>0</v>
      </c>
      <c r="M524" s="64">
        <v>0</v>
      </c>
      <c r="N524" s="64">
        <v>0</v>
      </c>
      <c r="O524" s="64">
        <v>0</v>
      </c>
      <c r="P524" s="64">
        <v>0</v>
      </c>
      <c r="Q524" s="64">
        <v>0</v>
      </c>
      <c r="R524" s="286">
        <v>0</v>
      </c>
    </row>
    <row r="525" spans="1:18">
      <c r="A525" s="364"/>
      <c r="B525" s="64" t="s">
        <v>294</v>
      </c>
      <c r="C525" s="64" t="s">
        <v>168</v>
      </c>
      <c r="D525" s="64">
        <v>1.1519999999999999</v>
      </c>
      <c r="E525" s="64">
        <v>0.184</v>
      </c>
      <c r="F525" s="64">
        <v>6.1360000000000001</v>
      </c>
      <c r="G525" s="64">
        <v>31.4</v>
      </c>
      <c r="H525" s="64">
        <v>0</v>
      </c>
      <c r="I525" s="64">
        <v>0</v>
      </c>
      <c r="J525" s="64">
        <v>0</v>
      </c>
      <c r="K525" s="64">
        <v>0</v>
      </c>
      <c r="L525" s="64">
        <v>0</v>
      </c>
      <c r="M525" s="64">
        <v>0</v>
      </c>
      <c r="N525" s="64">
        <v>0</v>
      </c>
      <c r="O525" s="64">
        <v>0</v>
      </c>
      <c r="P525" s="64">
        <v>0</v>
      </c>
      <c r="Q525" s="64">
        <v>0</v>
      </c>
      <c r="R525" s="286">
        <v>0</v>
      </c>
    </row>
    <row r="526" spans="1:18">
      <c r="A526" s="364"/>
      <c r="B526" s="64" t="s">
        <v>69</v>
      </c>
      <c r="C526" s="64" t="s">
        <v>507</v>
      </c>
      <c r="D526" s="64">
        <v>3.4000000000000002E-2</v>
      </c>
      <c r="E526" s="64">
        <v>0</v>
      </c>
      <c r="F526" s="64">
        <v>0.218</v>
      </c>
      <c r="G526" s="64">
        <v>0.96</v>
      </c>
      <c r="H526" s="64">
        <v>1E-3</v>
      </c>
      <c r="I526" s="64">
        <v>1E-3</v>
      </c>
      <c r="J526" s="64">
        <v>0.24</v>
      </c>
      <c r="K526" s="64">
        <v>0</v>
      </c>
      <c r="L526" s="64">
        <v>5.0000000000000001E-3</v>
      </c>
      <c r="M526" s="64">
        <v>0.74399999999999999</v>
      </c>
      <c r="N526" s="285">
        <v>0</v>
      </c>
      <c r="O526" s="285">
        <v>0.33600000000000002</v>
      </c>
      <c r="P526" s="285">
        <v>0</v>
      </c>
      <c r="Q526" s="285">
        <v>1.3919999999999999</v>
      </c>
      <c r="R526" s="286">
        <v>1.9E-2</v>
      </c>
    </row>
    <row r="527" spans="1:18">
      <c r="A527" s="364"/>
      <c r="B527" s="64" t="s">
        <v>277</v>
      </c>
      <c r="C527" s="64" t="s">
        <v>491</v>
      </c>
      <c r="D527" s="64">
        <v>7.5</v>
      </c>
      <c r="E527" s="64">
        <v>3.6</v>
      </c>
      <c r="F527" s="64">
        <v>0</v>
      </c>
      <c r="G527" s="64">
        <v>60</v>
      </c>
      <c r="H527" s="64">
        <v>0.105</v>
      </c>
      <c r="I527" s="64">
        <v>0.255</v>
      </c>
      <c r="J527" s="64">
        <v>0.6</v>
      </c>
      <c r="K527" s="64">
        <v>3.0000000000000001E-3</v>
      </c>
      <c r="L527" s="64">
        <v>0.09</v>
      </c>
      <c r="M527" s="64">
        <v>9</v>
      </c>
      <c r="N527" s="285">
        <v>0</v>
      </c>
      <c r="O527" s="285">
        <v>12</v>
      </c>
      <c r="P527" s="285">
        <v>6.0000000000000001E-3</v>
      </c>
      <c r="Q527" s="285">
        <v>81</v>
      </c>
      <c r="R527" s="286">
        <v>0.63</v>
      </c>
    </row>
    <row r="528" spans="1:18" ht="15.75">
      <c r="A528" s="18">
        <v>289</v>
      </c>
      <c r="B528" s="5" t="s">
        <v>296</v>
      </c>
      <c r="C528" s="162" t="s">
        <v>51</v>
      </c>
      <c r="D528" s="20">
        <f t="shared" ref="D528:R528" si="124">SUM(D529:D533)</f>
        <v>15.890000000000002</v>
      </c>
      <c r="E528" s="20">
        <f t="shared" si="124"/>
        <v>15.040000000000001</v>
      </c>
      <c r="F528" s="20">
        <f t="shared" si="124"/>
        <v>10.120000000000001</v>
      </c>
      <c r="G528" s="20">
        <f t="shared" si="124"/>
        <v>239.45000000000002</v>
      </c>
      <c r="H528" s="20">
        <f t="shared" si="124"/>
        <v>6.2E-2</v>
      </c>
      <c r="I528" s="20">
        <f t="shared" si="124"/>
        <v>0.121</v>
      </c>
      <c r="J528" s="20">
        <f t="shared" si="124"/>
        <v>0.128</v>
      </c>
      <c r="K528" s="20">
        <f t="shared" si="124"/>
        <v>2.2000000000000002E-2</v>
      </c>
      <c r="L528" s="20">
        <f t="shared" si="124"/>
        <v>0.57599999999999996</v>
      </c>
      <c r="M528" s="20">
        <f t="shared" si="124"/>
        <v>29.559999999999995</v>
      </c>
      <c r="N528" s="20">
        <f t="shared" si="124"/>
        <v>7.0000000000000001E-3</v>
      </c>
      <c r="O528" s="20">
        <f t="shared" si="124"/>
        <v>25.401</v>
      </c>
      <c r="P528" s="20">
        <f t="shared" si="124"/>
        <v>1E-3</v>
      </c>
      <c r="Q528" s="20">
        <f t="shared" si="124"/>
        <v>175.21</v>
      </c>
      <c r="R528" s="94">
        <f t="shared" si="124"/>
        <v>1.8089999999999999</v>
      </c>
    </row>
    <row r="529" spans="1:18" ht="15.75">
      <c r="A529" s="18"/>
      <c r="B529" s="11" t="s">
        <v>138</v>
      </c>
      <c r="C529" s="96" t="s">
        <v>297</v>
      </c>
      <c r="D529" s="13">
        <v>13.72</v>
      </c>
      <c r="E529" s="13">
        <v>11.8</v>
      </c>
      <c r="F529" s="13">
        <v>0</v>
      </c>
      <c r="G529" s="13">
        <v>160.78</v>
      </c>
      <c r="H529" s="22">
        <v>3.3000000000000002E-2</v>
      </c>
      <c r="I529" s="22">
        <v>8.4000000000000005E-2</v>
      </c>
      <c r="J529" s="13">
        <v>0</v>
      </c>
      <c r="K529" s="13">
        <v>0</v>
      </c>
      <c r="L529" s="13">
        <v>0.29499999999999998</v>
      </c>
      <c r="M529" s="22">
        <v>5.04</v>
      </c>
      <c r="N529" s="54">
        <v>5.0000000000000001E-3</v>
      </c>
      <c r="O529" s="54">
        <v>16.22</v>
      </c>
      <c r="P529" s="54">
        <v>0</v>
      </c>
      <c r="Q529" s="54">
        <v>138.65</v>
      </c>
      <c r="R529" s="55">
        <v>1.512</v>
      </c>
    </row>
    <row r="530" spans="1:18" ht="30">
      <c r="A530" s="18"/>
      <c r="B530" s="11" t="s">
        <v>42</v>
      </c>
      <c r="C530" s="96" t="s">
        <v>298</v>
      </c>
      <c r="D530" s="13">
        <v>0.64</v>
      </c>
      <c r="E530" s="13">
        <v>0.74</v>
      </c>
      <c r="F530" s="13">
        <v>1</v>
      </c>
      <c r="G530" s="13">
        <v>13.39</v>
      </c>
      <c r="H530" s="22">
        <v>2.1999999999999999E-2</v>
      </c>
      <c r="I530" s="22">
        <v>8.0000000000000002E-3</v>
      </c>
      <c r="J530" s="13">
        <v>0.128</v>
      </c>
      <c r="K530" s="13">
        <v>5.0000000000000001E-3</v>
      </c>
      <c r="L530" s="13">
        <v>0</v>
      </c>
      <c r="M530" s="22">
        <v>3.22</v>
      </c>
      <c r="N530" s="54">
        <v>2E-3</v>
      </c>
      <c r="O530" s="54">
        <v>2.9750000000000001</v>
      </c>
      <c r="P530" s="54">
        <v>0</v>
      </c>
      <c r="Q530" s="54">
        <v>19.125</v>
      </c>
      <c r="R530" s="55">
        <v>0.28000000000000003</v>
      </c>
    </row>
    <row r="531" spans="1:18" ht="30">
      <c r="A531" s="18"/>
      <c r="B531" s="11" t="s">
        <v>144</v>
      </c>
      <c r="C531" s="96" t="s">
        <v>299</v>
      </c>
      <c r="D531" s="13">
        <v>1.48</v>
      </c>
      <c r="E531" s="13">
        <v>0.19</v>
      </c>
      <c r="F531" s="13">
        <v>9.06</v>
      </c>
      <c r="G531" s="13">
        <v>44.06</v>
      </c>
      <c r="H531" s="22">
        <v>7.0000000000000001E-3</v>
      </c>
      <c r="I531" s="22">
        <v>2.5000000000000001E-2</v>
      </c>
      <c r="J531" s="13">
        <v>0</v>
      </c>
      <c r="K531" s="13">
        <v>0</v>
      </c>
      <c r="L531" s="13">
        <v>0.24399999999999999</v>
      </c>
      <c r="M531" s="22">
        <v>20.399999999999999</v>
      </c>
      <c r="N531" s="54">
        <v>0</v>
      </c>
      <c r="O531" s="54">
        <v>6.1870000000000003</v>
      </c>
      <c r="P531" s="54">
        <v>1E-3</v>
      </c>
      <c r="Q531" s="54">
        <v>16.309999999999999</v>
      </c>
      <c r="R531" s="55">
        <v>0.01</v>
      </c>
    </row>
    <row r="532" spans="1:18" ht="31.5">
      <c r="A532" s="18"/>
      <c r="B532" s="163" t="s">
        <v>31</v>
      </c>
      <c r="C532" s="95" t="s">
        <v>135</v>
      </c>
      <c r="D532" s="22">
        <v>0</v>
      </c>
      <c r="E532" s="22">
        <v>0</v>
      </c>
      <c r="F532" s="22">
        <v>0</v>
      </c>
      <c r="G532" s="22">
        <v>0</v>
      </c>
      <c r="H532" s="22">
        <v>0</v>
      </c>
      <c r="I532" s="22">
        <v>0</v>
      </c>
      <c r="J532" s="22">
        <v>0</v>
      </c>
      <c r="K532" s="22">
        <v>0</v>
      </c>
      <c r="L532" s="22">
        <v>0</v>
      </c>
      <c r="M532" s="22">
        <v>0</v>
      </c>
      <c r="N532" s="22">
        <v>0</v>
      </c>
      <c r="O532" s="22">
        <v>0</v>
      </c>
      <c r="P532" s="22">
        <v>0</v>
      </c>
      <c r="Q532" s="22">
        <v>0</v>
      </c>
      <c r="R532" s="55">
        <v>0</v>
      </c>
    </row>
    <row r="533" spans="1:18" ht="15.75">
      <c r="A533" s="18"/>
      <c r="B533" s="11" t="s">
        <v>25</v>
      </c>
      <c r="C533" s="96" t="s">
        <v>198</v>
      </c>
      <c r="D533" s="13">
        <v>0.05</v>
      </c>
      <c r="E533" s="13">
        <v>2.31</v>
      </c>
      <c r="F533" s="13">
        <v>0.06</v>
      </c>
      <c r="G533" s="13">
        <v>21.22</v>
      </c>
      <c r="H533" s="22">
        <v>0</v>
      </c>
      <c r="I533" s="22">
        <v>4.0000000000000001E-3</v>
      </c>
      <c r="J533" s="13">
        <v>0</v>
      </c>
      <c r="K533" s="13">
        <v>1.7000000000000001E-2</v>
      </c>
      <c r="L533" s="13">
        <v>3.6999999999999998E-2</v>
      </c>
      <c r="M533" s="22">
        <v>0.9</v>
      </c>
      <c r="N533" s="54">
        <v>0</v>
      </c>
      <c r="O533" s="54">
        <v>1.9E-2</v>
      </c>
      <c r="P533" s="54">
        <v>0</v>
      </c>
      <c r="Q533" s="54">
        <v>1.125</v>
      </c>
      <c r="R533" s="55">
        <v>7.0000000000000001E-3</v>
      </c>
    </row>
    <row r="534" spans="1:18">
      <c r="A534" s="23">
        <v>57</v>
      </c>
      <c r="B534" s="5" t="s">
        <v>300</v>
      </c>
      <c r="C534" s="69">
        <v>200</v>
      </c>
      <c r="D534" s="8">
        <f t="shared" ref="D534:R534" si="125">SUM(D535:D541)</f>
        <v>5.33</v>
      </c>
      <c r="E534" s="8">
        <f t="shared" si="125"/>
        <v>6.08</v>
      </c>
      <c r="F534" s="8">
        <f t="shared" si="125"/>
        <v>23.950000000000003</v>
      </c>
      <c r="G534" s="8">
        <f t="shared" si="125"/>
        <v>173.95000000000002</v>
      </c>
      <c r="H534" s="8">
        <f t="shared" si="125"/>
        <v>0.17600000000000002</v>
      </c>
      <c r="I534" s="8">
        <f t="shared" si="125"/>
        <v>0.72599999999999998</v>
      </c>
      <c r="J534" s="8">
        <f t="shared" si="125"/>
        <v>41.122</v>
      </c>
      <c r="K534" s="8">
        <f t="shared" si="125"/>
        <v>1.0029999999999999</v>
      </c>
      <c r="L534" s="8">
        <f t="shared" si="125"/>
        <v>0.434</v>
      </c>
      <c r="M534" s="8">
        <f t="shared" si="125"/>
        <v>138.43199999999999</v>
      </c>
      <c r="N534" s="8">
        <f t="shared" si="125"/>
        <v>1.3000000000000001E-2</v>
      </c>
      <c r="O534" s="8">
        <f t="shared" si="125"/>
        <v>57.057999999999993</v>
      </c>
      <c r="P534" s="8">
        <f t="shared" si="125"/>
        <v>1E-3</v>
      </c>
      <c r="Q534" s="8">
        <f t="shared" si="125"/>
        <v>159.79000000000002</v>
      </c>
      <c r="R534" s="9">
        <f t="shared" si="125"/>
        <v>1.6140000000000001</v>
      </c>
    </row>
    <row r="535" spans="1:18">
      <c r="A535" s="23"/>
      <c r="B535" s="11" t="s">
        <v>121</v>
      </c>
      <c r="C535" s="53" t="s">
        <v>301</v>
      </c>
      <c r="D535" s="15">
        <v>0.92</v>
      </c>
      <c r="E535" s="15">
        <v>0.05</v>
      </c>
      <c r="F535" s="15">
        <v>2.41</v>
      </c>
      <c r="G535" s="15">
        <v>14.34</v>
      </c>
      <c r="H535" s="43">
        <v>1.4999999999999999E-2</v>
      </c>
      <c r="I535" s="43">
        <v>0.02</v>
      </c>
      <c r="J535" s="15">
        <v>20.74</v>
      </c>
      <c r="K535" s="15">
        <v>1E-3</v>
      </c>
      <c r="L535" s="15">
        <v>5.0999999999999997E-2</v>
      </c>
      <c r="M535" s="15">
        <v>24.58</v>
      </c>
      <c r="N535" s="16">
        <v>1E-3</v>
      </c>
      <c r="O535" s="16">
        <v>8.19</v>
      </c>
      <c r="P535" s="16">
        <v>0</v>
      </c>
      <c r="Q535" s="16">
        <v>15.87</v>
      </c>
      <c r="R535" s="17">
        <v>0.3</v>
      </c>
    </row>
    <row r="536" spans="1:18">
      <c r="A536" s="23"/>
      <c r="B536" s="11" t="s">
        <v>67</v>
      </c>
      <c r="C536" s="53" t="s">
        <v>302</v>
      </c>
      <c r="D536" s="15">
        <v>1.62</v>
      </c>
      <c r="E536" s="15">
        <v>0.32</v>
      </c>
      <c r="F536" s="15">
        <v>13.24</v>
      </c>
      <c r="G536" s="15">
        <v>62.52</v>
      </c>
      <c r="H536" s="43">
        <v>9.7000000000000003E-2</v>
      </c>
      <c r="I536" s="43">
        <v>0.56799999999999995</v>
      </c>
      <c r="J536" s="15">
        <v>14.62</v>
      </c>
      <c r="K536" s="15">
        <v>2E-3</v>
      </c>
      <c r="L536" s="15">
        <v>8.1000000000000003E-2</v>
      </c>
      <c r="M536" s="15">
        <v>8.1199999999999992</v>
      </c>
      <c r="N536" s="16">
        <v>4.0000000000000001E-3</v>
      </c>
      <c r="O536" s="16">
        <v>18.670000000000002</v>
      </c>
      <c r="P536" s="16">
        <v>0</v>
      </c>
      <c r="Q536" s="16">
        <v>47.1</v>
      </c>
      <c r="R536" s="17">
        <v>0.73</v>
      </c>
    </row>
    <row r="537" spans="1:18">
      <c r="A537" s="23"/>
      <c r="B537" s="11" t="s">
        <v>131</v>
      </c>
      <c r="C537" s="53" t="s">
        <v>303</v>
      </c>
      <c r="D537" s="15">
        <v>0.62</v>
      </c>
      <c r="E537" s="15">
        <v>0.05</v>
      </c>
      <c r="F537" s="15">
        <v>3.31</v>
      </c>
      <c r="G537" s="15">
        <v>16.8</v>
      </c>
      <c r="H537" s="43">
        <v>2.9000000000000001E-2</v>
      </c>
      <c r="I537" s="43">
        <v>3.4000000000000002E-2</v>
      </c>
      <c r="J537" s="15">
        <v>2.54</v>
      </c>
      <c r="K537" s="15">
        <v>0.96</v>
      </c>
      <c r="L537" s="15">
        <v>0.192</v>
      </c>
      <c r="M537" s="15">
        <v>24.48</v>
      </c>
      <c r="N537" s="16">
        <v>2E-3</v>
      </c>
      <c r="O537" s="16">
        <v>18.239999999999998</v>
      </c>
      <c r="P537" s="16">
        <v>0</v>
      </c>
      <c r="Q537" s="16">
        <v>26.4</v>
      </c>
      <c r="R537" s="17">
        <v>0.33600000000000002</v>
      </c>
    </row>
    <row r="538" spans="1:18">
      <c r="A538" s="25"/>
      <c r="B538" s="11" t="s">
        <v>25</v>
      </c>
      <c r="C538" s="53" t="s">
        <v>26</v>
      </c>
      <c r="D538" s="15">
        <v>0.08</v>
      </c>
      <c r="E538" s="15">
        <v>3.69</v>
      </c>
      <c r="F538" s="15">
        <v>0.1</v>
      </c>
      <c r="G538" s="15">
        <v>33.96</v>
      </c>
      <c r="H538" s="43">
        <v>0</v>
      </c>
      <c r="I538" s="43">
        <v>7.0000000000000001E-3</v>
      </c>
      <c r="J538" s="15">
        <v>0</v>
      </c>
      <c r="K538" s="15">
        <v>2.7E-2</v>
      </c>
      <c r="L538" s="15">
        <v>0.06</v>
      </c>
      <c r="M538" s="15">
        <v>1.44</v>
      </c>
      <c r="N538" s="16">
        <v>0</v>
      </c>
      <c r="O538" s="16">
        <v>0.03</v>
      </c>
      <c r="P538" s="16">
        <v>0</v>
      </c>
      <c r="Q538" s="16">
        <v>1.8</v>
      </c>
      <c r="R538" s="17">
        <v>1.2E-2</v>
      </c>
    </row>
    <row r="539" spans="1:18">
      <c r="A539" s="25"/>
      <c r="B539" s="11" t="s">
        <v>69</v>
      </c>
      <c r="C539" s="53" t="s">
        <v>304</v>
      </c>
      <c r="D539" s="15">
        <v>0.35</v>
      </c>
      <c r="E539" s="15">
        <v>0.05</v>
      </c>
      <c r="F539" s="15">
        <v>2.0699999999999998</v>
      </c>
      <c r="G539" s="15">
        <v>10.33</v>
      </c>
      <c r="H539" s="43">
        <v>1.0999999999999999E-2</v>
      </c>
      <c r="I539" s="43">
        <v>7.0000000000000001E-3</v>
      </c>
      <c r="J539" s="15">
        <v>2.52</v>
      </c>
      <c r="K539" s="15">
        <v>0</v>
      </c>
      <c r="L539" s="15">
        <v>0.05</v>
      </c>
      <c r="M539" s="15">
        <v>7.8120000000000003</v>
      </c>
      <c r="N539" s="16">
        <v>1E-3</v>
      </c>
      <c r="O539" s="16">
        <v>3.528</v>
      </c>
      <c r="P539" s="16">
        <v>0</v>
      </c>
      <c r="Q539" s="16">
        <v>14.62</v>
      </c>
      <c r="R539" s="17">
        <v>0.2</v>
      </c>
    </row>
    <row r="540" spans="1:18">
      <c r="A540" s="25"/>
      <c r="B540" s="11" t="s">
        <v>27</v>
      </c>
      <c r="C540" s="53" t="s">
        <v>305</v>
      </c>
      <c r="D540" s="15">
        <v>1.74</v>
      </c>
      <c r="E540" s="15">
        <v>1.92</v>
      </c>
      <c r="F540" s="15">
        <v>2.82</v>
      </c>
      <c r="G540" s="15">
        <v>36</v>
      </c>
      <c r="H540" s="43">
        <v>2.4E-2</v>
      </c>
      <c r="I540" s="43">
        <v>0.09</v>
      </c>
      <c r="J540" s="15">
        <v>0.70199999999999996</v>
      </c>
      <c r="K540" s="15">
        <v>1.2999999999999999E-2</v>
      </c>
      <c r="L540" s="15">
        <v>0</v>
      </c>
      <c r="M540" s="15">
        <v>72</v>
      </c>
      <c r="N540" s="16">
        <v>5.0000000000000001E-3</v>
      </c>
      <c r="O540" s="16">
        <v>8.4</v>
      </c>
      <c r="P540" s="16">
        <v>1E-3</v>
      </c>
      <c r="Q540" s="16">
        <v>54</v>
      </c>
      <c r="R540" s="17">
        <v>3.5999999999999997E-2</v>
      </c>
    </row>
    <row r="541" spans="1:18">
      <c r="A541" s="25"/>
      <c r="B541" s="11" t="s">
        <v>31</v>
      </c>
      <c r="C541" s="53" t="s">
        <v>115</v>
      </c>
      <c r="D541" s="15">
        <v>0</v>
      </c>
      <c r="E541" s="15">
        <v>0</v>
      </c>
      <c r="F541" s="15">
        <v>0</v>
      </c>
      <c r="G541" s="15">
        <v>0</v>
      </c>
      <c r="H541" s="43">
        <v>0</v>
      </c>
      <c r="I541" s="43">
        <v>0</v>
      </c>
      <c r="J541" s="15">
        <v>0</v>
      </c>
      <c r="K541" s="15">
        <v>0</v>
      </c>
      <c r="L541" s="15">
        <v>0</v>
      </c>
      <c r="M541" s="15">
        <v>0</v>
      </c>
      <c r="N541" s="15">
        <v>0</v>
      </c>
      <c r="O541" s="43">
        <v>0</v>
      </c>
      <c r="P541" s="43">
        <v>0</v>
      </c>
      <c r="Q541" s="15">
        <v>0</v>
      </c>
      <c r="R541" s="17">
        <v>0</v>
      </c>
    </row>
    <row r="542" spans="1:18" ht="28.5">
      <c r="A542" s="27" t="s">
        <v>202</v>
      </c>
      <c r="B542" s="28" t="s">
        <v>203</v>
      </c>
      <c r="C542" s="123" t="s">
        <v>24</v>
      </c>
      <c r="D542" s="30">
        <f t="shared" ref="D542:R542" si="126">SUM(D543:D545)</f>
        <v>0.56000000000000005</v>
      </c>
      <c r="E542" s="30">
        <f t="shared" si="126"/>
        <v>0</v>
      </c>
      <c r="F542" s="30">
        <f t="shared" si="126"/>
        <v>30.22</v>
      </c>
      <c r="G542" s="30">
        <f t="shared" si="126"/>
        <v>123.06</v>
      </c>
      <c r="H542" s="30">
        <f t="shared" si="126"/>
        <v>6.0000000000000001E-3</v>
      </c>
      <c r="I542" s="30">
        <f t="shared" si="126"/>
        <v>2E-3</v>
      </c>
      <c r="J542" s="30">
        <f t="shared" si="126"/>
        <v>0.04</v>
      </c>
      <c r="K542" s="30">
        <f t="shared" si="126"/>
        <v>0</v>
      </c>
      <c r="L542" s="30">
        <f t="shared" si="126"/>
        <v>0</v>
      </c>
      <c r="M542" s="30">
        <f t="shared" si="126"/>
        <v>3.12</v>
      </c>
      <c r="N542" s="30">
        <f t="shared" si="126"/>
        <v>0</v>
      </c>
      <c r="O542" s="30">
        <f t="shared" si="126"/>
        <v>0</v>
      </c>
      <c r="P542" s="30">
        <f t="shared" si="126"/>
        <v>0</v>
      </c>
      <c r="Q542" s="30">
        <f t="shared" si="126"/>
        <v>0</v>
      </c>
      <c r="R542" s="59">
        <f t="shared" si="126"/>
        <v>0.12</v>
      </c>
    </row>
    <row r="543" spans="1:18">
      <c r="A543" s="52"/>
      <c r="B543" s="68" t="s">
        <v>204</v>
      </c>
      <c r="C543" s="124" t="s">
        <v>205</v>
      </c>
      <c r="D543" s="43">
        <v>0.56000000000000005</v>
      </c>
      <c r="E543" s="43">
        <v>0</v>
      </c>
      <c r="F543" s="43">
        <v>10.26</v>
      </c>
      <c r="G543" s="43">
        <v>43.26</v>
      </c>
      <c r="H543" s="43">
        <v>6.0000000000000001E-3</v>
      </c>
      <c r="I543" s="43">
        <v>2E-3</v>
      </c>
      <c r="J543" s="43">
        <v>0.04</v>
      </c>
      <c r="K543" s="43">
        <v>0</v>
      </c>
      <c r="L543" s="43">
        <v>0</v>
      </c>
      <c r="M543" s="43">
        <v>2.52</v>
      </c>
      <c r="N543" s="44">
        <v>0</v>
      </c>
      <c r="O543" s="44">
        <v>0</v>
      </c>
      <c r="P543" s="44">
        <v>0</v>
      </c>
      <c r="Q543" s="44">
        <v>0</v>
      </c>
      <c r="R543" s="45">
        <v>0.06</v>
      </c>
    </row>
    <row r="544" spans="1:18">
      <c r="A544" s="52"/>
      <c r="B544" s="68" t="s">
        <v>29</v>
      </c>
      <c r="C544" s="124" t="s">
        <v>116</v>
      </c>
      <c r="D544" s="43">
        <v>0</v>
      </c>
      <c r="E544" s="43">
        <v>0</v>
      </c>
      <c r="F544" s="43">
        <v>0</v>
      </c>
      <c r="G544" s="43">
        <v>0</v>
      </c>
      <c r="H544" s="43">
        <v>0</v>
      </c>
      <c r="I544" s="43">
        <v>0</v>
      </c>
      <c r="J544" s="43">
        <v>0</v>
      </c>
      <c r="K544" s="43">
        <v>0</v>
      </c>
      <c r="L544" s="43">
        <v>0</v>
      </c>
      <c r="M544" s="43">
        <v>0</v>
      </c>
      <c r="N544" s="44">
        <v>0</v>
      </c>
      <c r="O544" s="44">
        <v>0</v>
      </c>
      <c r="P544" s="44">
        <v>0</v>
      </c>
      <c r="Q544" s="44">
        <v>0</v>
      </c>
      <c r="R544" s="45">
        <v>0</v>
      </c>
    </row>
    <row r="545" spans="1:18">
      <c r="A545" s="52"/>
      <c r="B545" s="68" t="s">
        <v>33</v>
      </c>
      <c r="C545" s="124" t="s">
        <v>112</v>
      </c>
      <c r="D545" s="43">
        <v>0</v>
      </c>
      <c r="E545" s="43">
        <v>0</v>
      </c>
      <c r="F545" s="43">
        <v>19.96</v>
      </c>
      <c r="G545" s="43">
        <v>79.8</v>
      </c>
      <c r="H545" s="43">
        <v>0</v>
      </c>
      <c r="I545" s="43">
        <v>0</v>
      </c>
      <c r="J545" s="43">
        <v>0</v>
      </c>
      <c r="K545" s="43">
        <v>0</v>
      </c>
      <c r="L545" s="43">
        <v>0</v>
      </c>
      <c r="M545" s="43">
        <v>0.6</v>
      </c>
      <c r="N545" s="44">
        <v>0</v>
      </c>
      <c r="O545" s="44">
        <v>0</v>
      </c>
      <c r="P545" s="44">
        <v>0</v>
      </c>
      <c r="Q545" s="44">
        <v>0</v>
      </c>
      <c r="R545" s="45">
        <v>0.06</v>
      </c>
    </row>
    <row r="546" spans="1:18">
      <c r="A546" s="10">
        <v>11</v>
      </c>
      <c r="B546" s="28" t="s">
        <v>95</v>
      </c>
      <c r="C546" s="87">
        <v>30</v>
      </c>
      <c r="D546" s="31">
        <f t="shared" ref="D546:R546" si="127">SUM(D547)</f>
        <v>1.98</v>
      </c>
      <c r="E546" s="31">
        <f t="shared" si="127"/>
        <v>0.36</v>
      </c>
      <c r="F546" s="31">
        <f t="shared" si="127"/>
        <v>10.8</v>
      </c>
      <c r="G546" s="31">
        <f t="shared" si="127"/>
        <v>54.3</v>
      </c>
      <c r="H546" s="31">
        <f t="shared" si="127"/>
        <v>5.3999999999999999E-2</v>
      </c>
      <c r="I546" s="31">
        <f t="shared" si="127"/>
        <v>2.4E-2</v>
      </c>
      <c r="J546" s="31">
        <f t="shared" si="127"/>
        <v>0</v>
      </c>
      <c r="K546" s="31">
        <f t="shared" si="127"/>
        <v>0</v>
      </c>
      <c r="L546" s="31">
        <f t="shared" si="127"/>
        <v>0</v>
      </c>
      <c r="M546" s="31">
        <f t="shared" si="127"/>
        <v>0</v>
      </c>
      <c r="N546" s="31">
        <f t="shared" si="127"/>
        <v>0</v>
      </c>
      <c r="O546" s="31">
        <f t="shared" si="127"/>
        <v>0</v>
      </c>
      <c r="P546" s="31">
        <f t="shared" si="127"/>
        <v>0</v>
      </c>
      <c r="Q546" s="31">
        <f t="shared" si="127"/>
        <v>0</v>
      </c>
      <c r="R546" s="31">
        <f t="shared" si="127"/>
        <v>0</v>
      </c>
    </row>
    <row r="547" spans="1:18">
      <c r="A547" s="10"/>
      <c r="B547" s="68" t="s">
        <v>96</v>
      </c>
      <c r="C547" s="88" t="s">
        <v>97</v>
      </c>
      <c r="D547" s="14">
        <v>1.98</v>
      </c>
      <c r="E547" s="14">
        <v>0.36</v>
      </c>
      <c r="F547" s="14">
        <v>10.8</v>
      </c>
      <c r="G547" s="14">
        <v>54.3</v>
      </c>
      <c r="H547" s="14">
        <v>5.3999999999999999E-2</v>
      </c>
      <c r="I547" s="14">
        <v>2.4E-2</v>
      </c>
      <c r="J547" s="14">
        <v>0</v>
      </c>
      <c r="K547" s="15">
        <v>0</v>
      </c>
      <c r="L547" s="15">
        <v>0</v>
      </c>
      <c r="M547" s="15">
        <v>0</v>
      </c>
      <c r="N547" s="15">
        <v>0</v>
      </c>
      <c r="O547" s="15">
        <v>0</v>
      </c>
      <c r="P547" s="15">
        <v>0</v>
      </c>
      <c r="Q547" s="15">
        <v>0</v>
      </c>
      <c r="R547" s="17">
        <v>0</v>
      </c>
    </row>
    <row r="548" spans="1:18">
      <c r="A548" s="10">
        <v>10</v>
      </c>
      <c r="B548" s="28" t="s">
        <v>48</v>
      </c>
      <c r="C548" s="87" t="s">
        <v>159</v>
      </c>
      <c r="D548" s="31">
        <f t="shared" ref="D548:I548" si="128">SUM(D549)</f>
        <v>3.16</v>
      </c>
      <c r="E548" s="31">
        <f t="shared" si="128"/>
        <v>0.4</v>
      </c>
      <c r="F548" s="31">
        <f t="shared" si="128"/>
        <v>19.32</v>
      </c>
      <c r="G548" s="31">
        <f t="shared" si="128"/>
        <v>94</v>
      </c>
      <c r="H548" s="31">
        <f t="shared" si="128"/>
        <v>6.4000000000000001E-2</v>
      </c>
      <c r="I548" s="31">
        <f t="shared" si="128"/>
        <v>2.4E-2</v>
      </c>
      <c r="J548" s="31">
        <v>0</v>
      </c>
      <c r="K548" s="31">
        <f t="shared" ref="K548:R548" si="129">SUM(K549)</f>
        <v>0</v>
      </c>
      <c r="L548" s="31">
        <f t="shared" si="129"/>
        <v>0.52</v>
      </c>
      <c r="M548" s="31">
        <f t="shared" si="129"/>
        <v>9.1999999999999993</v>
      </c>
      <c r="N548" s="31">
        <f t="shared" si="129"/>
        <v>1E-3</v>
      </c>
      <c r="O548" s="31">
        <f t="shared" si="129"/>
        <v>13.2</v>
      </c>
      <c r="P548" s="31">
        <f t="shared" si="129"/>
        <v>2E-3</v>
      </c>
      <c r="Q548" s="31">
        <f t="shared" si="129"/>
        <v>34.799999999999997</v>
      </c>
      <c r="R548" s="32">
        <f t="shared" si="129"/>
        <v>0.8</v>
      </c>
    </row>
    <row r="549" spans="1:18" ht="15.75" thickBot="1">
      <c r="A549" s="98"/>
      <c r="B549" s="34" t="s">
        <v>48</v>
      </c>
      <c r="C549" s="99" t="s">
        <v>49</v>
      </c>
      <c r="D549" s="37">
        <v>3.16</v>
      </c>
      <c r="E549" s="37">
        <v>0.4</v>
      </c>
      <c r="F549" s="37">
        <v>19.32</v>
      </c>
      <c r="G549" s="37">
        <v>94</v>
      </c>
      <c r="H549" s="37">
        <v>6.4000000000000001E-2</v>
      </c>
      <c r="I549" s="37">
        <v>2.4E-2</v>
      </c>
      <c r="J549" s="37">
        <v>0</v>
      </c>
      <c r="K549" s="37">
        <v>0</v>
      </c>
      <c r="L549" s="37">
        <v>0.52</v>
      </c>
      <c r="M549" s="37">
        <v>9.1999999999999993</v>
      </c>
      <c r="N549" s="38">
        <v>1E-3</v>
      </c>
      <c r="O549" s="38">
        <v>13.2</v>
      </c>
      <c r="P549" s="38">
        <v>2E-3</v>
      </c>
      <c r="Q549" s="38">
        <v>34.799999999999997</v>
      </c>
      <c r="R549" s="39">
        <v>0.8</v>
      </c>
    </row>
    <row r="550" spans="1:18" ht="16.5" thickBot="1">
      <c r="A550" s="834" t="s">
        <v>160</v>
      </c>
      <c r="B550" s="835"/>
      <c r="C550" s="836"/>
      <c r="D550" s="46">
        <f>SUM(D515,D521,E528,D534,D546,D548,)</f>
        <v>36.025999999999996</v>
      </c>
      <c r="E550" s="46">
        <f>SUM(E515,E521,D528,E534,E546,E548,)</f>
        <v>33.811999999999998</v>
      </c>
      <c r="F550" s="46">
        <f t="shared" ref="F550:R550" si="130">SUM(F515,F521,F528,F534,F546,F548,)</f>
        <v>81.054000000000002</v>
      </c>
      <c r="G550" s="46">
        <f t="shared" si="130"/>
        <v>770.15</v>
      </c>
      <c r="H550" s="46">
        <f t="shared" si="130"/>
        <v>0.56000000000000005</v>
      </c>
      <c r="I550" s="46">
        <f t="shared" si="130"/>
        <v>1.4430000000000001</v>
      </c>
      <c r="J550" s="46">
        <f t="shared" si="130"/>
        <v>67.204000000000008</v>
      </c>
      <c r="K550" s="46">
        <f t="shared" si="130"/>
        <v>1.42</v>
      </c>
      <c r="L550" s="46">
        <f t="shared" si="130"/>
        <v>2.8160000000000003</v>
      </c>
      <c r="M550" s="46">
        <f t="shared" si="130"/>
        <v>214.98899999999998</v>
      </c>
      <c r="N550" s="46">
        <f t="shared" si="130"/>
        <v>2.6000000000000002E-2</v>
      </c>
      <c r="O550" s="46">
        <f t="shared" si="130"/>
        <v>128.31299999999999</v>
      </c>
      <c r="P550" s="46">
        <f t="shared" si="130"/>
        <v>0.01</v>
      </c>
      <c r="Q550" s="46">
        <f t="shared" si="130"/>
        <v>514.86</v>
      </c>
      <c r="R550" s="119">
        <f t="shared" si="130"/>
        <v>6.0449999999999999</v>
      </c>
    </row>
    <row r="551" spans="1:18" ht="19.5" thickBot="1">
      <c r="A551" s="840" t="s">
        <v>99</v>
      </c>
      <c r="B551" s="841"/>
      <c r="C551" s="842"/>
      <c r="D551" s="73">
        <f t="shared" ref="D551:Q551" si="131">SUM(D513,D550,)</f>
        <v>75.805999999999983</v>
      </c>
      <c r="E551" s="73">
        <f t="shared" si="131"/>
        <v>68.021999999999991</v>
      </c>
      <c r="F551" s="73">
        <f t="shared" si="131"/>
        <v>157.934</v>
      </c>
      <c r="G551" s="73">
        <f t="shared" si="131"/>
        <v>1541.3</v>
      </c>
      <c r="H551" s="73">
        <f t="shared" si="131"/>
        <v>0.82100000000000006</v>
      </c>
      <c r="I551" s="73">
        <f t="shared" si="131"/>
        <v>2.1880000000000002</v>
      </c>
      <c r="J551" s="73">
        <f t="shared" si="131"/>
        <v>73.87700000000001</v>
      </c>
      <c r="K551" s="73">
        <f t="shared" si="131"/>
        <v>1.63</v>
      </c>
      <c r="L551" s="73">
        <f t="shared" si="131"/>
        <v>4.6690000000000005</v>
      </c>
      <c r="M551" s="73">
        <f t="shared" si="131"/>
        <v>581.44499999999994</v>
      </c>
      <c r="N551" s="73">
        <f t="shared" si="131"/>
        <v>5.7000000000000002E-2</v>
      </c>
      <c r="O551" s="73">
        <f t="shared" si="131"/>
        <v>231.13299999999998</v>
      </c>
      <c r="P551" s="73">
        <f t="shared" si="131"/>
        <v>6.7000000000000004E-2</v>
      </c>
      <c r="Q551" s="73">
        <f t="shared" si="131"/>
        <v>1111.4679999999998</v>
      </c>
      <c r="R551" s="152">
        <f>SUM(R513,R550)</f>
        <v>11.266999999999999</v>
      </c>
    </row>
    <row r="552" spans="1:18">
      <c r="A552" s="164"/>
      <c r="B552" s="126"/>
      <c r="C552" s="165"/>
      <c r="D552" s="166"/>
      <c r="E552" s="129"/>
      <c r="F552" s="129"/>
      <c r="G552" s="129"/>
      <c r="H552" s="129"/>
      <c r="I552" s="129"/>
      <c r="J552" s="129"/>
      <c r="K552" s="129"/>
      <c r="L552" s="129"/>
      <c r="M552" s="129"/>
      <c r="N552" s="129"/>
      <c r="O552" s="129"/>
      <c r="P552" s="129"/>
      <c r="Q552" s="129"/>
      <c r="R552" s="129"/>
    </row>
    <row r="553" spans="1:18">
      <c r="A553" s="164"/>
      <c r="B553" s="126"/>
      <c r="C553" s="165"/>
      <c r="D553" s="166"/>
      <c r="E553" s="129"/>
      <c r="F553" s="129"/>
      <c r="G553" s="129"/>
      <c r="H553" s="129"/>
      <c r="I553" s="129"/>
      <c r="J553" s="129"/>
      <c r="K553" s="129"/>
      <c r="L553" s="129"/>
      <c r="M553" s="129"/>
      <c r="N553" s="129"/>
      <c r="O553" s="129"/>
      <c r="P553" s="129"/>
      <c r="Q553" s="129"/>
      <c r="R553" s="129"/>
    </row>
    <row r="554" spans="1:18">
      <c r="A554" s="164"/>
      <c r="B554" s="126"/>
      <c r="C554" s="165"/>
      <c r="D554" s="166"/>
      <c r="E554" s="129"/>
      <c r="F554" s="129"/>
      <c r="G554" s="129"/>
      <c r="H554" s="129"/>
      <c r="I554" s="129"/>
      <c r="J554" s="129"/>
      <c r="K554" s="129"/>
      <c r="L554" s="129"/>
      <c r="M554" s="129"/>
      <c r="N554" s="129"/>
      <c r="O554" s="129"/>
      <c r="P554" s="129"/>
      <c r="Q554" s="129"/>
      <c r="R554" s="129"/>
    </row>
    <row r="555" spans="1:18" ht="15.75" thickBot="1">
      <c r="A555" s="843" t="s">
        <v>342</v>
      </c>
      <c r="B555" s="843"/>
      <c r="C555" s="843"/>
      <c r="D555" s="843"/>
      <c r="E555" s="843"/>
      <c r="F555" s="843"/>
      <c r="G555" s="843"/>
      <c r="H555" s="843"/>
      <c r="I555" s="843"/>
      <c r="J555" s="843"/>
      <c r="K555" s="843"/>
      <c r="L555" s="843"/>
      <c r="M555" s="843"/>
      <c r="N555" s="843"/>
      <c r="O555" s="843"/>
      <c r="P555" s="843"/>
      <c r="Q555" s="843"/>
      <c r="R555" s="843"/>
    </row>
    <row r="556" spans="1:18">
      <c r="A556" s="844" t="s">
        <v>279</v>
      </c>
      <c r="B556" s="824" t="s">
        <v>280</v>
      </c>
      <c r="C556" s="824" t="s">
        <v>266</v>
      </c>
      <c r="D556" s="827" t="s">
        <v>4</v>
      </c>
      <c r="E556" s="828"/>
      <c r="F556" s="829"/>
      <c r="G556" s="825" t="s">
        <v>5</v>
      </c>
      <c r="H556" s="827" t="s">
        <v>6</v>
      </c>
      <c r="I556" s="828"/>
      <c r="J556" s="828"/>
      <c r="K556" s="828"/>
      <c r="L556" s="829"/>
      <c r="M556" s="825" t="s">
        <v>7</v>
      </c>
      <c r="N556" s="827"/>
      <c r="O556" s="827"/>
      <c r="P556" s="827"/>
      <c r="Q556" s="827"/>
      <c r="R556" s="830"/>
    </row>
    <row r="557" spans="1:18" ht="29.25" thickBot="1">
      <c r="A557" s="845"/>
      <c r="B557" s="846"/>
      <c r="C557" s="846"/>
      <c r="D557" s="1" t="s">
        <v>8</v>
      </c>
      <c r="E557" s="1" t="s">
        <v>9</v>
      </c>
      <c r="F557" s="1" t="s">
        <v>10</v>
      </c>
      <c r="G557" s="826"/>
      <c r="H557" s="1" t="s">
        <v>11</v>
      </c>
      <c r="I557" s="1" t="s">
        <v>12</v>
      </c>
      <c r="J557" s="1" t="s">
        <v>13</v>
      </c>
      <c r="K557" s="1" t="s">
        <v>14</v>
      </c>
      <c r="L557" s="1" t="s">
        <v>15</v>
      </c>
      <c r="M557" s="1" t="s">
        <v>16</v>
      </c>
      <c r="N557" s="2" t="s">
        <v>17</v>
      </c>
      <c r="O557" s="2" t="s">
        <v>18</v>
      </c>
      <c r="P557" s="2" t="s">
        <v>19</v>
      </c>
      <c r="Q557" s="2" t="s">
        <v>20</v>
      </c>
      <c r="R557" s="3" t="s">
        <v>21</v>
      </c>
    </row>
    <row r="558" spans="1:18" ht="19.5" thickBot="1">
      <c r="A558" s="831" t="s">
        <v>164</v>
      </c>
      <c r="B558" s="832"/>
      <c r="C558" s="832"/>
      <c r="D558" s="832"/>
      <c r="E558" s="832"/>
      <c r="F558" s="832"/>
      <c r="G558" s="832"/>
      <c r="H558" s="832"/>
      <c r="I558" s="832"/>
      <c r="J558" s="832"/>
      <c r="K558" s="832"/>
      <c r="L558" s="832"/>
      <c r="M558" s="832"/>
      <c r="N558" s="832"/>
      <c r="O558" s="832"/>
      <c r="P558" s="832"/>
      <c r="Q558" s="832"/>
      <c r="R558" s="833"/>
    </row>
    <row r="559" spans="1:18">
      <c r="A559" s="104">
        <v>1</v>
      </c>
      <c r="B559" s="105" t="s">
        <v>174</v>
      </c>
      <c r="C559" s="106" t="s">
        <v>175</v>
      </c>
      <c r="D559" s="107">
        <f t="shared" ref="D559" si="132">SUM(D560:D562)</f>
        <v>12.381</v>
      </c>
      <c r="E559" s="107">
        <f t="shared" ref="E559" si="133">SUM(E560:E562)</f>
        <v>7.0940000000000003</v>
      </c>
      <c r="F559" s="107">
        <f t="shared" ref="F559" si="134">SUM(F560:F562)</f>
        <v>11.57</v>
      </c>
      <c r="G559" s="107">
        <f t="shared" ref="G559" si="135">SUM(G560:G562)</f>
        <v>189.5</v>
      </c>
      <c r="H559" s="107">
        <f t="shared" ref="H559" si="136">SUM(H560:H562)</f>
        <v>5.7000000000000002E-2</v>
      </c>
      <c r="I559" s="107">
        <f t="shared" ref="I559" si="137">SUM(I560:I562)</f>
        <v>8.8999999999999996E-2</v>
      </c>
      <c r="J559" s="107">
        <f t="shared" ref="J559" si="138">SUM(J560:J562)</f>
        <v>0.13900000000000001</v>
      </c>
      <c r="K559" s="107">
        <f t="shared" ref="K559" si="139">SUM(K560:K562)</f>
        <v>0.10300000000000001</v>
      </c>
      <c r="L559" s="107">
        <f t="shared" ref="L559" si="140">SUM(L560:L562)</f>
        <v>0.59099999999999997</v>
      </c>
      <c r="M559" s="107">
        <f t="shared" ref="M559" si="141">SUM(M560:M562)</f>
        <v>183.58800000000002</v>
      </c>
      <c r="N559" s="107">
        <f t="shared" ref="N559" si="142">SUM(N560:N562)</f>
        <v>1E-3</v>
      </c>
      <c r="O559" s="107">
        <f t="shared" ref="O559" si="143">SUM(O560:O562)</f>
        <v>16.881</v>
      </c>
      <c r="P559" s="107">
        <f t="shared" ref="P559" si="144">SUM(P560:P562)</f>
        <v>3.2000000000000001E-2</v>
      </c>
      <c r="Q559" s="107">
        <f t="shared" ref="Q559" si="145">SUM(Q560:Q562)</f>
        <v>128.16</v>
      </c>
      <c r="R559" s="108">
        <f t="shared" ref="R559" si="146">SUM(R560:R562)</f>
        <v>0.81799999999999995</v>
      </c>
    </row>
    <row r="560" spans="1:18">
      <c r="A560" s="23"/>
      <c r="B560" s="11" t="s">
        <v>25</v>
      </c>
      <c r="C560" s="53" t="s">
        <v>176</v>
      </c>
      <c r="D560" s="15">
        <v>6.27</v>
      </c>
      <c r="E560" s="15">
        <v>0.13</v>
      </c>
      <c r="F560" s="15">
        <v>0.17</v>
      </c>
      <c r="G560" s="15">
        <v>57.73</v>
      </c>
      <c r="H560" s="15">
        <v>1E-3</v>
      </c>
      <c r="I560" s="15">
        <v>1.2E-2</v>
      </c>
      <c r="J560" s="15">
        <v>0</v>
      </c>
      <c r="K560" s="15">
        <v>4.5999999999999999E-2</v>
      </c>
      <c r="L560" s="15">
        <v>0.10199999999999999</v>
      </c>
      <c r="M560" s="15">
        <v>2.448</v>
      </c>
      <c r="N560" s="16">
        <v>0</v>
      </c>
      <c r="O560" s="16">
        <v>5.0999999999999997E-2</v>
      </c>
      <c r="P560" s="16">
        <v>0</v>
      </c>
      <c r="Q560" s="16">
        <v>3.06</v>
      </c>
      <c r="R560" s="17">
        <v>0.02</v>
      </c>
    </row>
    <row r="561" spans="1:18">
      <c r="A561" s="23"/>
      <c r="B561" s="11" t="s">
        <v>177</v>
      </c>
      <c r="C561" s="53" t="s">
        <v>178</v>
      </c>
      <c r="D561" s="15">
        <v>5.8410000000000002</v>
      </c>
      <c r="E561" s="15">
        <v>4.5940000000000003</v>
      </c>
      <c r="F561" s="15">
        <v>0</v>
      </c>
      <c r="G561" s="15">
        <v>72.069999999999993</v>
      </c>
      <c r="H561" s="15">
        <v>8.0000000000000002E-3</v>
      </c>
      <c r="I561" s="15">
        <v>5.8999999999999997E-2</v>
      </c>
      <c r="J561" s="15">
        <v>0.13900000000000001</v>
      </c>
      <c r="K561" s="15">
        <v>5.7000000000000002E-2</v>
      </c>
      <c r="L561" s="15">
        <v>9.9000000000000005E-2</v>
      </c>
      <c r="M561" s="15">
        <v>174.24</v>
      </c>
      <c r="N561" s="16">
        <v>0</v>
      </c>
      <c r="O561" s="16">
        <v>6.93</v>
      </c>
      <c r="P561" s="16">
        <v>0.03</v>
      </c>
      <c r="Q561" s="16">
        <v>99</v>
      </c>
      <c r="R561" s="17">
        <v>0.19800000000000001</v>
      </c>
    </row>
    <row r="562" spans="1:18" ht="30">
      <c r="A562" s="109"/>
      <c r="B562" s="640" t="s">
        <v>179</v>
      </c>
      <c r="C562" s="110" t="s">
        <v>97</v>
      </c>
      <c r="D562" s="111">
        <v>0.27</v>
      </c>
      <c r="E562" s="111">
        <v>2.37</v>
      </c>
      <c r="F562" s="111">
        <v>11.4</v>
      </c>
      <c r="G562" s="111">
        <v>59.7</v>
      </c>
      <c r="H562" s="111">
        <v>4.8000000000000001E-2</v>
      </c>
      <c r="I562" s="111">
        <v>1.7999999999999999E-2</v>
      </c>
      <c r="J562" s="111">
        <v>0</v>
      </c>
      <c r="K562" s="111">
        <v>0</v>
      </c>
      <c r="L562" s="111">
        <v>0.39</v>
      </c>
      <c r="M562" s="111">
        <v>6.9</v>
      </c>
      <c r="N562" s="112">
        <v>1E-3</v>
      </c>
      <c r="O562" s="112">
        <v>9.9</v>
      </c>
      <c r="P562" s="112">
        <v>2E-3</v>
      </c>
      <c r="Q562" s="112">
        <v>26.1</v>
      </c>
      <c r="R562" s="113">
        <v>0.6</v>
      </c>
    </row>
    <row r="563" spans="1:18" ht="28.5">
      <c r="A563" s="23">
        <v>33</v>
      </c>
      <c r="B563" s="5" t="s">
        <v>327</v>
      </c>
      <c r="C563" s="78" t="s">
        <v>24</v>
      </c>
      <c r="D563" s="8">
        <f t="shared" ref="D563:R563" si="147">SUM(D564:D569)</f>
        <v>8.3000000000000007</v>
      </c>
      <c r="E563" s="8">
        <f t="shared" si="147"/>
        <v>6.669999999999999</v>
      </c>
      <c r="F563" s="8">
        <f t="shared" si="147"/>
        <v>25.04</v>
      </c>
      <c r="G563" s="8">
        <f t="shared" si="147"/>
        <v>202.66</v>
      </c>
      <c r="H563" s="8">
        <f t="shared" si="147"/>
        <v>0.06</v>
      </c>
      <c r="I563" s="8">
        <f t="shared" si="147"/>
        <v>0.23100000000000001</v>
      </c>
      <c r="J563" s="8">
        <f t="shared" si="147"/>
        <v>1.95</v>
      </c>
      <c r="K563" s="8">
        <f t="shared" si="147"/>
        <v>5.5E-2</v>
      </c>
      <c r="L563" s="8">
        <f t="shared" si="147"/>
        <v>0.05</v>
      </c>
      <c r="M563" s="8">
        <f t="shared" si="147"/>
        <v>181.32</v>
      </c>
      <c r="N563" s="8">
        <f t="shared" si="147"/>
        <v>1.2999999999999999E-2</v>
      </c>
      <c r="O563" s="8">
        <f t="shared" si="147"/>
        <v>21.024999999999999</v>
      </c>
      <c r="P563" s="8">
        <f t="shared" si="147"/>
        <v>3.0000000000000001E-3</v>
      </c>
      <c r="Q563" s="8">
        <f t="shared" si="147"/>
        <v>136.5</v>
      </c>
      <c r="R563" s="9">
        <f t="shared" si="147"/>
        <v>0.11199999999999999</v>
      </c>
    </row>
    <row r="564" spans="1:18">
      <c r="A564" s="25"/>
      <c r="B564" s="11" t="s">
        <v>25</v>
      </c>
      <c r="C564" s="53" t="s">
        <v>58</v>
      </c>
      <c r="D564" s="15">
        <v>3.08</v>
      </c>
      <c r="E564" s="15">
        <v>0.06</v>
      </c>
      <c r="F564" s="15">
        <v>0.08</v>
      </c>
      <c r="G564" s="15">
        <v>28.3</v>
      </c>
      <c r="H564" s="15">
        <v>0</v>
      </c>
      <c r="I564" s="15">
        <v>6.0000000000000001E-3</v>
      </c>
      <c r="J564" s="15">
        <v>0</v>
      </c>
      <c r="K564" s="15">
        <v>2.1999999999999999E-2</v>
      </c>
      <c r="L564" s="15">
        <v>0.05</v>
      </c>
      <c r="M564" s="15">
        <v>1.2</v>
      </c>
      <c r="N564" s="16">
        <v>0</v>
      </c>
      <c r="O564" s="16">
        <v>2.5000000000000001E-2</v>
      </c>
      <c r="P564" s="16">
        <v>0</v>
      </c>
      <c r="Q564" s="16">
        <v>1.5</v>
      </c>
      <c r="R564" s="17">
        <v>0.01</v>
      </c>
    </row>
    <row r="565" spans="1:18">
      <c r="A565" s="25"/>
      <c r="B565" s="11" t="s">
        <v>27</v>
      </c>
      <c r="C565" s="53" t="s">
        <v>28</v>
      </c>
      <c r="D565" s="15">
        <v>4.8</v>
      </c>
      <c r="E565" s="15">
        <v>4.3499999999999996</v>
      </c>
      <c r="F565" s="15">
        <v>7.05</v>
      </c>
      <c r="G565" s="15">
        <v>90</v>
      </c>
      <c r="H565" s="15">
        <v>0.06</v>
      </c>
      <c r="I565" s="15">
        <v>0.22500000000000001</v>
      </c>
      <c r="J565" s="15">
        <v>1.95</v>
      </c>
      <c r="K565" s="15">
        <v>3.3000000000000002E-2</v>
      </c>
      <c r="L565" s="15">
        <v>0</v>
      </c>
      <c r="M565" s="15">
        <v>180</v>
      </c>
      <c r="N565" s="16">
        <v>1.2999999999999999E-2</v>
      </c>
      <c r="O565" s="16">
        <v>21</v>
      </c>
      <c r="P565" s="16">
        <v>3.0000000000000001E-3</v>
      </c>
      <c r="Q565" s="16">
        <v>135</v>
      </c>
      <c r="R565" s="17">
        <v>0.09</v>
      </c>
    </row>
    <row r="566" spans="1:18">
      <c r="A566" s="25"/>
      <c r="B566" s="11" t="s">
        <v>29</v>
      </c>
      <c r="C566" s="53" t="s">
        <v>170</v>
      </c>
      <c r="D566" s="15">
        <v>0</v>
      </c>
      <c r="E566" s="15">
        <v>0</v>
      </c>
      <c r="F566" s="15">
        <v>0</v>
      </c>
      <c r="G566" s="15">
        <v>0</v>
      </c>
      <c r="H566" s="15">
        <v>0</v>
      </c>
      <c r="I566" s="15">
        <v>0</v>
      </c>
      <c r="J566" s="15">
        <v>0</v>
      </c>
      <c r="K566" s="15">
        <v>0</v>
      </c>
      <c r="L566" s="15">
        <v>0</v>
      </c>
      <c r="M566" s="15">
        <v>0</v>
      </c>
      <c r="N566" s="15">
        <v>0</v>
      </c>
      <c r="O566" s="15">
        <v>0</v>
      </c>
      <c r="P566" s="15">
        <v>0</v>
      </c>
      <c r="Q566" s="15">
        <v>0</v>
      </c>
      <c r="R566" s="17">
        <v>0</v>
      </c>
    </row>
    <row r="567" spans="1:18">
      <c r="A567" s="25"/>
      <c r="B567" s="11" t="s">
        <v>31</v>
      </c>
      <c r="C567" s="53" t="s">
        <v>32</v>
      </c>
      <c r="D567" s="15">
        <v>0</v>
      </c>
      <c r="E567" s="15">
        <v>0</v>
      </c>
      <c r="F567" s="15">
        <v>0</v>
      </c>
      <c r="G567" s="15">
        <v>0</v>
      </c>
      <c r="H567" s="15">
        <v>0</v>
      </c>
      <c r="I567" s="15">
        <v>0</v>
      </c>
      <c r="J567" s="15">
        <v>0</v>
      </c>
      <c r="K567" s="15">
        <v>0</v>
      </c>
      <c r="L567" s="15">
        <v>0</v>
      </c>
      <c r="M567" s="15">
        <v>0</v>
      </c>
      <c r="N567" s="15">
        <v>0</v>
      </c>
      <c r="O567" s="15">
        <v>0</v>
      </c>
      <c r="P567" s="15">
        <v>0</v>
      </c>
      <c r="Q567" s="15">
        <v>0</v>
      </c>
      <c r="R567" s="17">
        <v>0</v>
      </c>
    </row>
    <row r="568" spans="1:18">
      <c r="A568" s="25"/>
      <c r="B568" s="11" t="s">
        <v>33</v>
      </c>
      <c r="C568" s="53" t="s">
        <v>108</v>
      </c>
      <c r="D568" s="15">
        <v>0</v>
      </c>
      <c r="E568" s="15">
        <v>0</v>
      </c>
      <c r="F568" s="15">
        <v>3.99</v>
      </c>
      <c r="G568" s="15">
        <v>15.96</v>
      </c>
      <c r="H568" s="15">
        <v>0</v>
      </c>
      <c r="I568" s="15">
        <v>0</v>
      </c>
      <c r="J568" s="15">
        <v>0</v>
      </c>
      <c r="K568" s="15">
        <v>0</v>
      </c>
      <c r="L568" s="15">
        <v>0</v>
      </c>
      <c r="M568" s="15">
        <v>0.12</v>
      </c>
      <c r="N568" s="16">
        <v>0</v>
      </c>
      <c r="O568" s="16">
        <v>0</v>
      </c>
      <c r="P568" s="16">
        <v>0</v>
      </c>
      <c r="Q568" s="16">
        <v>0</v>
      </c>
      <c r="R568" s="17">
        <v>1.2E-2</v>
      </c>
    </row>
    <row r="569" spans="1:18">
      <c r="A569" s="25"/>
      <c r="B569" s="11" t="s">
        <v>294</v>
      </c>
      <c r="C569" s="53" t="s">
        <v>168</v>
      </c>
      <c r="D569" s="15">
        <v>0.42</v>
      </c>
      <c r="E569" s="15">
        <v>2.2599999999999998</v>
      </c>
      <c r="F569" s="15">
        <v>13.92</v>
      </c>
      <c r="G569" s="15">
        <v>68.400000000000006</v>
      </c>
      <c r="H569" s="15">
        <v>0</v>
      </c>
      <c r="I569" s="15">
        <v>0</v>
      </c>
      <c r="J569" s="15">
        <v>0</v>
      </c>
      <c r="K569" s="15">
        <v>0</v>
      </c>
      <c r="L569" s="15">
        <v>0</v>
      </c>
      <c r="M569" s="15">
        <v>0</v>
      </c>
      <c r="N569" s="15">
        <v>0</v>
      </c>
      <c r="O569" s="15">
        <v>0</v>
      </c>
      <c r="P569" s="15">
        <v>0</v>
      </c>
      <c r="Q569" s="15">
        <v>0</v>
      </c>
      <c r="R569" s="15">
        <v>0</v>
      </c>
    </row>
    <row r="570" spans="1:18" ht="15.75">
      <c r="A570" s="18">
        <v>397</v>
      </c>
      <c r="B570" s="5" t="s">
        <v>37</v>
      </c>
      <c r="C570" s="102" t="s">
        <v>24</v>
      </c>
      <c r="D570" s="20">
        <f t="shared" ref="D570:R570" si="148">SUM(D571:D574)</f>
        <v>4.21</v>
      </c>
      <c r="E570" s="20">
        <f t="shared" si="148"/>
        <v>4.6100000000000003</v>
      </c>
      <c r="F570" s="20">
        <f t="shared" si="148"/>
        <v>17.07</v>
      </c>
      <c r="G570" s="20">
        <f t="shared" si="148"/>
        <v>125.56</v>
      </c>
      <c r="H570" s="20">
        <f t="shared" si="148"/>
        <v>4.3999999999999997E-2</v>
      </c>
      <c r="I570" s="20">
        <f t="shared" si="148"/>
        <v>0.158</v>
      </c>
      <c r="J570" s="20">
        <f t="shared" si="148"/>
        <v>0.73299999999999998</v>
      </c>
      <c r="K570" s="8">
        <f t="shared" si="148"/>
        <v>2.7E-2</v>
      </c>
      <c r="L570" s="8">
        <f t="shared" si="148"/>
        <v>7.0000000000000001E-3</v>
      </c>
      <c r="M570" s="8">
        <f t="shared" si="148"/>
        <v>32.504000000000005</v>
      </c>
      <c r="N570" s="8">
        <f t="shared" si="148"/>
        <v>1.0999999999999999E-2</v>
      </c>
      <c r="O570" s="8">
        <f t="shared" si="148"/>
        <v>26.545000000000002</v>
      </c>
      <c r="P570" s="8">
        <f t="shared" si="148"/>
        <v>2E-3</v>
      </c>
      <c r="Q570" s="8">
        <f t="shared" si="148"/>
        <v>124.53999999999999</v>
      </c>
      <c r="R570" s="9">
        <f t="shared" si="148"/>
        <v>0.76100000000000001</v>
      </c>
    </row>
    <row r="571" spans="1:18" ht="15.75">
      <c r="A571" s="18"/>
      <c r="B571" s="11" t="s">
        <v>38</v>
      </c>
      <c r="C571" s="103" t="s">
        <v>39</v>
      </c>
      <c r="D571" s="13">
        <v>0</v>
      </c>
      <c r="E571" s="13">
        <v>0</v>
      </c>
      <c r="F571" s="13">
        <v>0</v>
      </c>
      <c r="G571" s="13">
        <v>0</v>
      </c>
      <c r="H571" s="22">
        <v>0</v>
      </c>
      <c r="I571" s="22">
        <v>0</v>
      </c>
      <c r="J571" s="13">
        <v>0</v>
      </c>
      <c r="K571" s="15">
        <v>0</v>
      </c>
      <c r="L571" s="15">
        <v>0</v>
      </c>
      <c r="M571" s="15">
        <v>0</v>
      </c>
      <c r="N571" s="16">
        <v>0</v>
      </c>
      <c r="O571" s="16">
        <v>0</v>
      </c>
      <c r="P571" s="16">
        <v>0</v>
      </c>
      <c r="Q571" s="16">
        <v>0</v>
      </c>
      <c r="R571" s="17">
        <v>0</v>
      </c>
    </row>
    <row r="572" spans="1:18" ht="15.75">
      <c r="A572" s="18"/>
      <c r="B572" s="11" t="s">
        <v>40</v>
      </c>
      <c r="C572" s="103" t="s">
        <v>41</v>
      </c>
      <c r="D572" s="13">
        <v>0.54</v>
      </c>
      <c r="E572" s="13">
        <v>0.33</v>
      </c>
      <c r="F572" s="13">
        <v>0.23</v>
      </c>
      <c r="G572" s="13">
        <v>6.42</v>
      </c>
      <c r="H572" s="22">
        <v>0.04</v>
      </c>
      <c r="I572" s="22">
        <v>0.15</v>
      </c>
      <c r="J572" s="13">
        <v>0</v>
      </c>
      <c r="K572" s="15">
        <v>0</v>
      </c>
      <c r="L572" s="15">
        <v>7.0000000000000001E-3</v>
      </c>
      <c r="M572" s="15">
        <v>2.84</v>
      </c>
      <c r="N572" s="16">
        <v>0</v>
      </c>
      <c r="O572" s="16">
        <v>9.4350000000000005</v>
      </c>
      <c r="P572" s="16">
        <v>0</v>
      </c>
      <c r="Q572" s="16">
        <v>14.54</v>
      </c>
      <c r="R572" s="17">
        <v>0.48799999999999999</v>
      </c>
    </row>
    <row r="573" spans="1:18" ht="30">
      <c r="A573" s="18"/>
      <c r="B573" s="11" t="s">
        <v>42</v>
      </c>
      <c r="C573" s="103" t="s">
        <v>43</v>
      </c>
      <c r="D573" s="13">
        <v>3.67</v>
      </c>
      <c r="E573" s="13">
        <v>4.28</v>
      </c>
      <c r="F573" s="13">
        <v>5.74</v>
      </c>
      <c r="G573" s="13">
        <v>77</v>
      </c>
      <c r="H573" s="22">
        <v>0</v>
      </c>
      <c r="I573" s="22">
        <v>0</v>
      </c>
      <c r="J573" s="13">
        <v>0.73299999999999998</v>
      </c>
      <c r="K573" s="15">
        <v>2.7E-2</v>
      </c>
      <c r="L573" s="15">
        <v>0</v>
      </c>
      <c r="M573" s="15">
        <v>29.33</v>
      </c>
      <c r="N573" s="16">
        <v>1.0999999999999999E-2</v>
      </c>
      <c r="O573" s="16">
        <v>17.11</v>
      </c>
      <c r="P573" s="16">
        <v>2E-3</v>
      </c>
      <c r="Q573" s="16">
        <v>110</v>
      </c>
      <c r="R573" s="17">
        <v>0.24</v>
      </c>
    </row>
    <row r="574" spans="1:18" ht="15.75">
      <c r="A574" s="18"/>
      <c r="B574" s="11" t="s">
        <v>44</v>
      </c>
      <c r="C574" s="103" t="s">
        <v>45</v>
      </c>
      <c r="D574" s="13">
        <v>0</v>
      </c>
      <c r="E574" s="13">
        <v>0</v>
      </c>
      <c r="F574" s="13">
        <v>11.1</v>
      </c>
      <c r="G574" s="13">
        <v>42.14</v>
      </c>
      <c r="H574" s="22">
        <v>4.0000000000000001E-3</v>
      </c>
      <c r="I574" s="22">
        <v>8.0000000000000002E-3</v>
      </c>
      <c r="J574" s="13">
        <v>0</v>
      </c>
      <c r="K574" s="15">
        <v>0</v>
      </c>
      <c r="L574" s="15">
        <v>0</v>
      </c>
      <c r="M574" s="15">
        <v>0.33400000000000002</v>
      </c>
      <c r="N574" s="16">
        <v>0</v>
      </c>
      <c r="O574" s="16">
        <v>0</v>
      </c>
      <c r="P574" s="16">
        <v>0</v>
      </c>
      <c r="Q574" s="16">
        <v>0</v>
      </c>
      <c r="R574" s="17">
        <v>3.3000000000000002E-2</v>
      </c>
    </row>
    <row r="575" spans="1:18">
      <c r="A575" s="10">
        <v>10</v>
      </c>
      <c r="B575" s="28" t="s">
        <v>48</v>
      </c>
      <c r="C575" s="87">
        <v>40</v>
      </c>
      <c r="D575" s="31">
        <f t="shared" ref="D575:R575" si="149">SUM(D576)</f>
        <v>3.16</v>
      </c>
      <c r="E575" s="31">
        <f t="shared" si="149"/>
        <v>0.4</v>
      </c>
      <c r="F575" s="31">
        <f t="shared" si="149"/>
        <v>19.32</v>
      </c>
      <c r="G575" s="31">
        <f t="shared" si="149"/>
        <v>94</v>
      </c>
      <c r="H575" s="31">
        <f t="shared" si="149"/>
        <v>6.4000000000000001E-2</v>
      </c>
      <c r="I575" s="31">
        <f t="shared" si="149"/>
        <v>2.4E-2</v>
      </c>
      <c r="J575" s="31">
        <f t="shared" si="149"/>
        <v>0</v>
      </c>
      <c r="K575" s="31">
        <f t="shared" si="149"/>
        <v>0</v>
      </c>
      <c r="L575" s="31">
        <f t="shared" si="149"/>
        <v>0.52</v>
      </c>
      <c r="M575" s="31">
        <f t="shared" si="149"/>
        <v>9.1999999999999993</v>
      </c>
      <c r="N575" s="31">
        <f t="shared" si="149"/>
        <v>1E-3</v>
      </c>
      <c r="O575" s="31">
        <f t="shared" si="149"/>
        <v>13.2</v>
      </c>
      <c r="P575" s="31">
        <f t="shared" si="149"/>
        <v>2E-3</v>
      </c>
      <c r="Q575" s="31">
        <f t="shared" si="149"/>
        <v>34.799999999999997</v>
      </c>
      <c r="R575" s="32">
        <f t="shared" si="149"/>
        <v>0.8</v>
      </c>
    </row>
    <row r="576" spans="1:18" ht="15.75" thickBot="1">
      <c r="A576" s="98"/>
      <c r="B576" s="34" t="s">
        <v>48</v>
      </c>
      <c r="C576" s="99" t="s">
        <v>49</v>
      </c>
      <c r="D576" s="37">
        <v>3.16</v>
      </c>
      <c r="E576" s="37">
        <v>0.4</v>
      </c>
      <c r="F576" s="37">
        <v>19.32</v>
      </c>
      <c r="G576" s="37">
        <v>94</v>
      </c>
      <c r="H576" s="37">
        <v>6.4000000000000001E-2</v>
      </c>
      <c r="I576" s="37">
        <v>2.4E-2</v>
      </c>
      <c r="J576" s="37">
        <v>0</v>
      </c>
      <c r="K576" s="37">
        <v>0</v>
      </c>
      <c r="L576" s="37">
        <v>0.52</v>
      </c>
      <c r="M576" s="37">
        <v>9.1999999999999993</v>
      </c>
      <c r="N576" s="38">
        <v>1E-3</v>
      </c>
      <c r="O576" s="38">
        <v>13.2</v>
      </c>
      <c r="P576" s="38">
        <v>2E-3</v>
      </c>
      <c r="Q576" s="38">
        <v>34.799999999999997</v>
      </c>
      <c r="R576" s="39">
        <v>0.8</v>
      </c>
    </row>
    <row r="577" spans="1:18" ht="16.5" thickBot="1">
      <c r="A577" s="834" t="s">
        <v>160</v>
      </c>
      <c r="B577" s="835"/>
      <c r="C577" s="836"/>
      <c r="D577" s="46">
        <f>SUM(D559,D563,D570,D575,)</f>
        <v>28.051000000000002</v>
      </c>
      <c r="E577" s="46">
        <f t="shared" ref="E577:R577" si="150">SUM(E559,E563,E570,E575,)</f>
        <v>18.773999999999997</v>
      </c>
      <c r="F577" s="46">
        <f t="shared" si="150"/>
        <v>73</v>
      </c>
      <c r="G577" s="46">
        <f t="shared" si="150"/>
        <v>611.72</v>
      </c>
      <c r="H577" s="46">
        <f t="shared" si="150"/>
        <v>0.22499999999999998</v>
      </c>
      <c r="I577" s="46">
        <f t="shared" si="150"/>
        <v>0.502</v>
      </c>
      <c r="J577" s="46">
        <f t="shared" si="150"/>
        <v>2.8220000000000001</v>
      </c>
      <c r="K577" s="46">
        <f t="shared" si="150"/>
        <v>0.185</v>
      </c>
      <c r="L577" s="46">
        <f t="shared" si="150"/>
        <v>1.1680000000000001</v>
      </c>
      <c r="M577" s="46">
        <f t="shared" si="150"/>
        <v>406.61200000000002</v>
      </c>
      <c r="N577" s="46">
        <f t="shared" si="150"/>
        <v>2.5999999999999999E-2</v>
      </c>
      <c r="O577" s="46">
        <f t="shared" si="150"/>
        <v>77.650999999999996</v>
      </c>
      <c r="P577" s="46">
        <f t="shared" si="150"/>
        <v>3.9000000000000007E-2</v>
      </c>
      <c r="Q577" s="46">
        <f t="shared" si="150"/>
        <v>423.99999999999994</v>
      </c>
      <c r="R577" s="46">
        <f t="shared" si="150"/>
        <v>2.4909999999999997</v>
      </c>
    </row>
    <row r="578" spans="1:18" ht="15.75" thickBot="1">
      <c r="A578" s="837" t="s">
        <v>55</v>
      </c>
      <c r="B578" s="838"/>
      <c r="C578" s="838"/>
      <c r="D578" s="838"/>
      <c r="E578" s="838"/>
      <c r="F578" s="838"/>
      <c r="G578" s="838"/>
      <c r="H578" s="838"/>
      <c r="I578" s="838"/>
      <c r="J578" s="838"/>
      <c r="K578" s="838"/>
      <c r="L578" s="838"/>
      <c r="M578" s="838"/>
      <c r="N578" s="838"/>
      <c r="O578" s="838"/>
      <c r="P578" s="838"/>
      <c r="Q578" s="838"/>
      <c r="R578" s="839"/>
    </row>
    <row r="579" spans="1:18" ht="42.75">
      <c r="A579" s="147">
        <v>19</v>
      </c>
      <c r="B579" s="148" t="s">
        <v>345</v>
      </c>
      <c r="C579" s="149" t="s">
        <v>51</v>
      </c>
      <c r="D579" s="150">
        <f t="shared" ref="D579:R579" si="151">SUM(D580)</f>
        <v>1.68</v>
      </c>
      <c r="E579" s="150">
        <f t="shared" si="151"/>
        <v>0</v>
      </c>
      <c r="F579" s="150">
        <f t="shared" si="151"/>
        <v>0.78</v>
      </c>
      <c r="G579" s="150">
        <f t="shared" si="151"/>
        <v>9.6</v>
      </c>
      <c r="H579" s="150">
        <f t="shared" si="151"/>
        <v>0</v>
      </c>
      <c r="I579" s="150">
        <f t="shared" si="151"/>
        <v>0</v>
      </c>
      <c r="J579" s="150">
        <f t="shared" si="151"/>
        <v>0</v>
      </c>
      <c r="K579" s="150">
        <f t="shared" si="151"/>
        <v>5.0000000000000001E-3</v>
      </c>
      <c r="L579" s="150">
        <f t="shared" si="151"/>
        <v>0.1</v>
      </c>
      <c r="M579" s="150">
        <f t="shared" si="151"/>
        <v>15</v>
      </c>
      <c r="N579" s="150">
        <f t="shared" si="151"/>
        <v>0</v>
      </c>
      <c r="O579" s="150">
        <f t="shared" si="151"/>
        <v>14</v>
      </c>
      <c r="P579" s="150">
        <f t="shared" si="151"/>
        <v>24</v>
      </c>
      <c r="Q579" s="150">
        <f t="shared" si="151"/>
        <v>0</v>
      </c>
      <c r="R579" s="150">
        <f t="shared" si="151"/>
        <v>0.72</v>
      </c>
    </row>
    <row r="580" spans="1:18" ht="15.75">
      <c r="A580" s="146"/>
      <c r="B580" s="34" t="s">
        <v>188</v>
      </c>
      <c r="C580" s="173" t="s">
        <v>171</v>
      </c>
      <c r="D580" s="116">
        <v>1.68</v>
      </c>
      <c r="E580" s="116">
        <v>0</v>
      </c>
      <c r="F580" s="116">
        <v>0.78</v>
      </c>
      <c r="G580" s="116">
        <v>9.6</v>
      </c>
      <c r="H580" s="116">
        <v>0</v>
      </c>
      <c r="I580" s="116">
        <v>0</v>
      </c>
      <c r="J580" s="116">
        <v>0</v>
      </c>
      <c r="K580" s="116">
        <v>5.0000000000000001E-3</v>
      </c>
      <c r="L580" s="116">
        <v>0.1</v>
      </c>
      <c r="M580" s="116">
        <v>15</v>
      </c>
      <c r="N580" s="117">
        <v>0</v>
      </c>
      <c r="O580" s="117">
        <v>14</v>
      </c>
      <c r="P580" s="117">
        <v>24</v>
      </c>
      <c r="Q580" s="117">
        <v>0</v>
      </c>
      <c r="R580" s="118">
        <v>0.72</v>
      </c>
    </row>
    <row r="581" spans="1:18">
      <c r="A581" s="364">
        <v>30</v>
      </c>
      <c r="B581" s="213" t="s">
        <v>249</v>
      </c>
      <c r="C581" s="232">
        <v>250</v>
      </c>
      <c r="D581" s="214">
        <f t="shared" ref="D581:R581" si="152">SUM(D582:D588)</f>
        <v>10.923</v>
      </c>
      <c r="E581" s="214">
        <f t="shared" si="152"/>
        <v>1.4410000000000001</v>
      </c>
      <c r="F581" s="214">
        <f t="shared" si="152"/>
        <v>12.571999999999997</v>
      </c>
      <c r="G581" s="214">
        <f t="shared" si="152"/>
        <v>94.11</v>
      </c>
      <c r="H581" s="214">
        <f t="shared" si="152"/>
        <v>0.16200000000000001</v>
      </c>
      <c r="I581" s="214">
        <f t="shared" si="152"/>
        <v>0.499</v>
      </c>
      <c r="J581" s="214">
        <f t="shared" si="152"/>
        <v>29.734000000000002</v>
      </c>
      <c r="K581" s="214">
        <f t="shared" si="152"/>
        <v>0.32800000000000001</v>
      </c>
      <c r="L581" s="214">
        <f t="shared" si="152"/>
        <v>0.22</v>
      </c>
      <c r="M581" s="214">
        <f t="shared" si="152"/>
        <v>69.094999999999999</v>
      </c>
      <c r="N581" s="214">
        <f t="shared" si="152"/>
        <v>4.0000000000000001E-3</v>
      </c>
      <c r="O581" s="214">
        <f t="shared" si="152"/>
        <v>43.506</v>
      </c>
      <c r="P581" s="214">
        <f t="shared" si="152"/>
        <v>3.0000000000000001E-3</v>
      </c>
      <c r="Q581" s="214">
        <f t="shared" si="152"/>
        <v>144.5</v>
      </c>
      <c r="R581" s="334">
        <f t="shared" si="152"/>
        <v>1.548</v>
      </c>
    </row>
    <row r="582" spans="1:18">
      <c r="A582" s="593"/>
      <c r="B582" s="64" t="s">
        <v>121</v>
      </c>
      <c r="C582" s="64" t="s">
        <v>502</v>
      </c>
      <c r="D582" s="64">
        <v>0.9</v>
      </c>
      <c r="E582" s="64">
        <v>0.05</v>
      </c>
      <c r="F582" s="64">
        <v>2.35</v>
      </c>
      <c r="G582" s="64">
        <v>14</v>
      </c>
      <c r="H582" s="64">
        <v>1.4999999999999999E-2</v>
      </c>
      <c r="I582" s="64">
        <v>0.02</v>
      </c>
      <c r="J582" s="64">
        <v>22.5</v>
      </c>
      <c r="K582" s="64">
        <v>1E-3</v>
      </c>
      <c r="L582" s="64">
        <v>0.05</v>
      </c>
      <c r="M582" s="64">
        <v>24</v>
      </c>
      <c r="N582" s="285">
        <v>1E-3</v>
      </c>
      <c r="O582" s="285">
        <v>8</v>
      </c>
      <c r="P582" s="285">
        <v>0</v>
      </c>
      <c r="Q582" s="285">
        <v>15.5</v>
      </c>
      <c r="R582" s="286">
        <v>0.3</v>
      </c>
    </row>
    <row r="583" spans="1:18">
      <c r="A583" s="593"/>
      <c r="B583" s="64" t="s">
        <v>67</v>
      </c>
      <c r="C583" s="64" t="s">
        <v>503</v>
      </c>
      <c r="D583" s="64">
        <v>0.52400000000000002</v>
      </c>
      <c r="E583" s="64">
        <v>0.105</v>
      </c>
      <c r="F583" s="64">
        <v>4.2699999999999996</v>
      </c>
      <c r="G583" s="64">
        <v>20.170000000000002</v>
      </c>
      <c r="H583" s="64">
        <v>3.1E-2</v>
      </c>
      <c r="I583" s="64">
        <v>0.183</v>
      </c>
      <c r="J583" s="64">
        <v>5.24</v>
      </c>
      <c r="K583" s="64">
        <v>1E-3</v>
      </c>
      <c r="L583" s="64">
        <v>2.5999999999999999E-2</v>
      </c>
      <c r="M583" s="64">
        <v>2.62</v>
      </c>
      <c r="N583" s="285">
        <v>1E-3</v>
      </c>
      <c r="O583" s="285">
        <v>6.0259999999999998</v>
      </c>
      <c r="P583" s="285">
        <v>0</v>
      </c>
      <c r="Q583" s="285">
        <v>15.2</v>
      </c>
      <c r="R583" s="286">
        <v>0.23599999999999999</v>
      </c>
    </row>
    <row r="584" spans="1:18">
      <c r="A584" s="364"/>
      <c r="B584" s="64" t="s">
        <v>131</v>
      </c>
      <c r="C584" s="64" t="s">
        <v>273</v>
      </c>
      <c r="D584" s="64">
        <v>0.14899999999999999</v>
      </c>
      <c r="E584" s="64">
        <v>1.6E-2</v>
      </c>
      <c r="F584" s="64">
        <v>1.1519999999999999</v>
      </c>
      <c r="G584" s="64">
        <v>5.44</v>
      </c>
      <c r="H584" s="64">
        <v>0.01</v>
      </c>
      <c r="I584" s="64">
        <v>1.0999999999999999E-2</v>
      </c>
      <c r="J584" s="64">
        <v>0.94399999999999995</v>
      </c>
      <c r="K584" s="64">
        <v>0.32</v>
      </c>
      <c r="L584" s="64">
        <v>6.4000000000000001E-2</v>
      </c>
      <c r="M584" s="64">
        <v>6.375</v>
      </c>
      <c r="N584" s="285">
        <v>1E-3</v>
      </c>
      <c r="O584" s="285">
        <v>6.08</v>
      </c>
      <c r="P584" s="285">
        <v>0</v>
      </c>
      <c r="Q584" s="285">
        <v>8.8000000000000007</v>
      </c>
      <c r="R584" s="286">
        <v>0.112</v>
      </c>
    </row>
    <row r="585" spans="1:18">
      <c r="A585" s="364"/>
      <c r="B585" s="64" t="s">
        <v>69</v>
      </c>
      <c r="C585" s="64" t="s">
        <v>504</v>
      </c>
      <c r="D585" s="207">
        <v>0.14000000000000001</v>
      </c>
      <c r="E585" s="207">
        <v>0</v>
      </c>
      <c r="F585" s="207">
        <v>0.91</v>
      </c>
      <c r="G585" s="207">
        <v>4</v>
      </c>
      <c r="H585" s="207">
        <v>4.0000000000000001E-3</v>
      </c>
      <c r="I585" s="207">
        <v>2E-3</v>
      </c>
      <c r="J585" s="207">
        <v>1</v>
      </c>
      <c r="K585" s="207">
        <v>0</v>
      </c>
      <c r="L585" s="207">
        <v>0.02</v>
      </c>
      <c r="M585" s="207">
        <v>3.1</v>
      </c>
      <c r="N585" s="208">
        <v>0</v>
      </c>
      <c r="O585" s="208">
        <v>1.4</v>
      </c>
      <c r="P585" s="208">
        <v>0</v>
      </c>
      <c r="Q585" s="208">
        <v>5.8</v>
      </c>
      <c r="R585" s="209">
        <v>0.08</v>
      </c>
    </row>
    <row r="586" spans="1:18">
      <c r="A586" s="364"/>
      <c r="B586" s="64" t="s">
        <v>134</v>
      </c>
      <c r="C586" s="11" t="s">
        <v>35</v>
      </c>
      <c r="D586" s="64">
        <v>0.3</v>
      </c>
      <c r="E586" s="64">
        <v>1</v>
      </c>
      <c r="F586" s="64">
        <v>0.28999999999999998</v>
      </c>
      <c r="G586" s="64">
        <v>11.5</v>
      </c>
      <c r="H586" s="64">
        <v>3.0000000000000001E-3</v>
      </c>
      <c r="I586" s="64">
        <v>0.01</v>
      </c>
      <c r="J586" s="64">
        <v>0.05</v>
      </c>
      <c r="K586" s="64">
        <v>6.0000000000000001E-3</v>
      </c>
      <c r="L586" s="64">
        <v>0.03</v>
      </c>
      <c r="M586" s="64">
        <v>9</v>
      </c>
      <c r="N586" s="285">
        <v>1E-3</v>
      </c>
      <c r="O586" s="285">
        <v>1</v>
      </c>
      <c r="P586" s="285">
        <v>0</v>
      </c>
      <c r="Q586" s="285">
        <v>6.2</v>
      </c>
      <c r="R586" s="286">
        <v>0.01</v>
      </c>
    </row>
    <row r="587" spans="1:18">
      <c r="A587" s="217"/>
      <c r="B587" s="64" t="s">
        <v>31</v>
      </c>
      <c r="C587" s="64" t="s">
        <v>471</v>
      </c>
      <c r="D587" s="64">
        <v>0</v>
      </c>
      <c r="E587" s="64">
        <v>0</v>
      </c>
      <c r="F587" s="64">
        <v>0</v>
      </c>
      <c r="G587" s="64">
        <v>0</v>
      </c>
      <c r="H587" s="64">
        <v>0</v>
      </c>
      <c r="I587" s="64">
        <v>0</v>
      </c>
      <c r="J587" s="64">
        <v>0</v>
      </c>
      <c r="K587" s="64">
        <v>0</v>
      </c>
      <c r="L587" s="64">
        <v>0</v>
      </c>
      <c r="M587" s="64">
        <v>0</v>
      </c>
      <c r="N587" s="64">
        <v>0</v>
      </c>
      <c r="O587" s="64">
        <v>0</v>
      </c>
      <c r="P587" s="64">
        <v>0</v>
      </c>
      <c r="Q587" s="64">
        <v>0</v>
      </c>
      <c r="R587" s="286">
        <v>0</v>
      </c>
    </row>
    <row r="588" spans="1:18">
      <c r="A588" s="364"/>
      <c r="B588" s="64" t="s">
        <v>73</v>
      </c>
      <c r="C588" s="447" t="s">
        <v>491</v>
      </c>
      <c r="D588" s="411">
        <v>8.91</v>
      </c>
      <c r="E588" s="411">
        <v>0.27</v>
      </c>
      <c r="F588" s="411">
        <v>3.6</v>
      </c>
      <c r="G588" s="411">
        <v>39</v>
      </c>
      <c r="H588" s="411">
        <v>9.9000000000000005E-2</v>
      </c>
      <c r="I588" s="411">
        <v>0.27300000000000002</v>
      </c>
      <c r="J588" s="411">
        <v>0</v>
      </c>
      <c r="K588" s="411">
        <v>0</v>
      </c>
      <c r="L588" s="411">
        <v>0.03</v>
      </c>
      <c r="M588" s="411">
        <v>24</v>
      </c>
      <c r="N588" s="594">
        <v>0</v>
      </c>
      <c r="O588" s="594">
        <v>21</v>
      </c>
      <c r="P588" s="594">
        <v>3.0000000000000001E-3</v>
      </c>
      <c r="Q588" s="594">
        <v>93</v>
      </c>
      <c r="R588" s="595">
        <v>0.81</v>
      </c>
    </row>
    <row r="589" spans="1:18" ht="15.75">
      <c r="A589" s="18">
        <v>276</v>
      </c>
      <c r="B589" s="5" t="s">
        <v>346</v>
      </c>
      <c r="C589" s="102" t="s">
        <v>24</v>
      </c>
      <c r="D589" s="20">
        <f t="shared" ref="D589:R589" si="153">SUM(D590:D595)</f>
        <v>24.84</v>
      </c>
      <c r="E589" s="20">
        <f t="shared" si="153"/>
        <v>22.62</v>
      </c>
      <c r="F589" s="20">
        <f t="shared" si="153"/>
        <v>22.05</v>
      </c>
      <c r="G589" s="20">
        <f t="shared" si="153"/>
        <v>391.65999999999997</v>
      </c>
      <c r="H589" s="20">
        <f t="shared" si="153"/>
        <v>0.17699999999999999</v>
      </c>
      <c r="I589" s="20">
        <f t="shared" si="153"/>
        <v>0.92699999999999994</v>
      </c>
      <c r="J589" s="20">
        <f t="shared" si="153"/>
        <v>28.914999999999999</v>
      </c>
      <c r="K589" s="20">
        <f t="shared" si="153"/>
        <v>5.3999999999999999E-2</v>
      </c>
      <c r="L589" s="20">
        <f t="shared" si="153"/>
        <v>0.754</v>
      </c>
      <c r="M589" s="20">
        <f t="shared" si="153"/>
        <v>22.735999999999997</v>
      </c>
      <c r="N589" s="20">
        <f t="shared" si="153"/>
        <v>1.4999999999999999E-2</v>
      </c>
      <c r="O589" s="20">
        <f t="shared" si="153"/>
        <v>58.446999999999996</v>
      </c>
      <c r="P589" s="20">
        <f t="shared" si="153"/>
        <v>0</v>
      </c>
      <c r="Q589" s="20">
        <f t="shared" si="153"/>
        <v>303.90599999999995</v>
      </c>
      <c r="R589" s="20">
        <f t="shared" si="153"/>
        <v>2.4780000000000002</v>
      </c>
    </row>
    <row r="590" spans="1:18" ht="15.75">
      <c r="A590" s="18"/>
      <c r="B590" s="11" t="s">
        <v>138</v>
      </c>
      <c r="C590" s="103" t="s">
        <v>347</v>
      </c>
      <c r="D590" s="13">
        <v>21.81</v>
      </c>
      <c r="E590" s="13">
        <v>18.760000000000002</v>
      </c>
      <c r="F590" s="13">
        <v>0</v>
      </c>
      <c r="G590" s="13">
        <v>255.67</v>
      </c>
      <c r="H590" s="22">
        <v>2.8000000000000001E-2</v>
      </c>
      <c r="I590" s="22">
        <v>7.0000000000000007E-2</v>
      </c>
      <c r="J590" s="13">
        <v>0</v>
      </c>
      <c r="K590" s="13">
        <v>0</v>
      </c>
      <c r="L590" s="13">
        <v>0.46899999999999997</v>
      </c>
      <c r="M590" s="22">
        <v>4.266</v>
      </c>
      <c r="N590" s="54">
        <v>8.0000000000000002E-3</v>
      </c>
      <c r="O590" s="54">
        <v>25.08</v>
      </c>
      <c r="P590" s="54">
        <v>0</v>
      </c>
      <c r="Q590" s="54">
        <v>220.48</v>
      </c>
      <c r="R590" s="55">
        <v>1.28</v>
      </c>
    </row>
    <row r="591" spans="1:18" ht="15.75">
      <c r="A591" s="18"/>
      <c r="B591" s="11" t="s">
        <v>67</v>
      </c>
      <c r="C591" s="103" t="s">
        <v>348</v>
      </c>
      <c r="D591" s="13">
        <v>2.38</v>
      </c>
      <c r="E591" s="13">
        <v>0.48</v>
      </c>
      <c r="F591" s="13">
        <v>19.41</v>
      </c>
      <c r="G591" s="13">
        <v>91.71</v>
      </c>
      <c r="H591" s="22">
        <v>0.14399999999999999</v>
      </c>
      <c r="I591" s="22">
        <v>0.84</v>
      </c>
      <c r="J591" s="13">
        <v>23.82</v>
      </c>
      <c r="K591" s="13">
        <v>3.0000000000000001E-3</v>
      </c>
      <c r="L591" s="13">
        <v>0.11899999999999999</v>
      </c>
      <c r="M591" s="22">
        <v>12</v>
      </c>
      <c r="N591" s="54">
        <v>6.0000000000000001E-3</v>
      </c>
      <c r="O591" s="54">
        <v>27.39</v>
      </c>
      <c r="P591" s="54">
        <v>0</v>
      </c>
      <c r="Q591" s="54">
        <v>69.8</v>
      </c>
      <c r="R591" s="55">
        <v>1.08</v>
      </c>
    </row>
    <row r="592" spans="1:18" ht="15.75">
      <c r="A592" s="18"/>
      <c r="B592" s="11" t="s">
        <v>140</v>
      </c>
      <c r="C592" s="103" t="s">
        <v>349</v>
      </c>
      <c r="D592" s="13">
        <v>0.14000000000000001</v>
      </c>
      <c r="E592" s="13">
        <v>0.02</v>
      </c>
      <c r="F592" s="13">
        <v>0.82</v>
      </c>
      <c r="G592" s="13">
        <v>4.0999999999999996</v>
      </c>
      <c r="H592" s="22">
        <v>5.0000000000000001E-3</v>
      </c>
      <c r="I592" s="22">
        <v>3.0000000000000001E-3</v>
      </c>
      <c r="J592" s="13">
        <v>1</v>
      </c>
      <c r="K592" s="13">
        <v>0</v>
      </c>
      <c r="L592" s="13">
        <v>0.02</v>
      </c>
      <c r="M592" s="22">
        <v>3.72</v>
      </c>
      <c r="N592" s="54">
        <v>0</v>
      </c>
      <c r="O592" s="54">
        <v>1.4</v>
      </c>
      <c r="P592" s="54">
        <v>0</v>
      </c>
      <c r="Q592" s="54">
        <v>5.8</v>
      </c>
      <c r="R592" s="55">
        <v>9.6000000000000002E-2</v>
      </c>
    </row>
    <row r="593" spans="1:18" ht="15.75">
      <c r="A593" s="18"/>
      <c r="B593" s="11" t="s">
        <v>147</v>
      </c>
      <c r="C593" s="103" t="s">
        <v>350</v>
      </c>
      <c r="D593" s="13">
        <v>0.44</v>
      </c>
      <c r="E593" s="13">
        <v>0</v>
      </c>
      <c r="F593" s="13">
        <v>1.73</v>
      </c>
      <c r="G593" s="13">
        <v>9.2799999999999994</v>
      </c>
      <c r="H593" s="22">
        <v>0</v>
      </c>
      <c r="I593" s="22">
        <v>7.0000000000000001E-3</v>
      </c>
      <c r="J593" s="13">
        <v>4.0949999999999998</v>
      </c>
      <c r="K593" s="13">
        <v>2.7E-2</v>
      </c>
      <c r="L593" s="13">
        <v>9.0999999999999998E-2</v>
      </c>
      <c r="M593" s="22">
        <v>1.44</v>
      </c>
      <c r="N593" s="54">
        <v>1E-3</v>
      </c>
      <c r="O593" s="54">
        <v>4.55</v>
      </c>
      <c r="P593" s="54">
        <v>0</v>
      </c>
      <c r="Q593" s="54">
        <v>6.1879999999999997</v>
      </c>
      <c r="R593" s="55">
        <v>1.2E-2</v>
      </c>
    </row>
    <row r="594" spans="1:18" ht="15.75">
      <c r="A594" s="18"/>
      <c r="B594" s="11" t="s">
        <v>25</v>
      </c>
      <c r="C594" s="103" t="s">
        <v>351</v>
      </c>
      <c r="D594" s="13">
        <v>7.0000000000000007E-2</v>
      </c>
      <c r="E594" s="13">
        <v>3.36</v>
      </c>
      <c r="F594" s="13">
        <v>0.09</v>
      </c>
      <c r="G594" s="13">
        <v>30.9</v>
      </c>
      <c r="H594" s="22">
        <v>0</v>
      </c>
      <c r="I594" s="22">
        <v>7.0000000000000001E-3</v>
      </c>
      <c r="J594" s="13">
        <v>0</v>
      </c>
      <c r="K594" s="13">
        <v>2.4E-2</v>
      </c>
      <c r="L594" s="13">
        <v>5.5E-2</v>
      </c>
      <c r="M594" s="22">
        <v>1.31</v>
      </c>
      <c r="N594" s="54">
        <v>0</v>
      </c>
      <c r="O594" s="54">
        <v>2.7E-2</v>
      </c>
      <c r="P594" s="54">
        <v>0</v>
      </c>
      <c r="Q594" s="54">
        <v>1.6379999999999999</v>
      </c>
      <c r="R594" s="55">
        <v>0.01</v>
      </c>
    </row>
    <row r="595" spans="1:18" ht="31.5">
      <c r="A595" s="18"/>
      <c r="B595" s="95" t="s">
        <v>31</v>
      </c>
      <c r="C595" s="95" t="s">
        <v>352</v>
      </c>
      <c r="D595" s="22">
        <v>0</v>
      </c>
      <c r="E595" s="22">
        <v>0</v>
      </c>
      <c r="F595" s="22">
        <v>0</v>
      </c>
      <c r="G595" s="22">
        <v>0</v>
      </c>
      <c r="H595" s="22">
        <v>0</v>
      </c>
      <c r="I595" s="22">
        <v>0</v>
      </c>
      <c r="J595" s="22">
        <v>0</v>
      </c>
      <c r="K595" s="22">
        <v>0</v>
      </c>
      <c r="L595" s="22">
        <v>0</v>
      </c>
      <c r="M595" s="22">
        <v>0</v>
      </c>
      <c r="N595" s="22">
        <v>0</v>
      </c>
      <c r="O595" s="22">
        <v>0</v>
      </c>
      <c r="P595" s="22">
        <v>0</v>
      </c>
      <c r="Q595" s="22">
        <v>0</v>
      </c>
      <c r="R595" s="55">
        <v>0</v>
      </c>
    </row>
    <row r="596" spans="1:18" ht="28.5">
      <c r="A596" s="23">
        <v>130</v>
      </c>
      <c r="B596" s="28" t="s">
        <v>156</v>
      </c>
      <c r="C596" s="67" t="s">
        <v>24</v>
      </c>
      <c r="D596" s="30">
        <f t="shared" ref="D596:R596" si="154">SUM(D597:D597)</f>
        <v>0</v>
      </c>
      <c r="E596" s="30">
        <f t="shared" si="154"/>
        <v>1</v>
      </c>
      <c r="F596" s="30">
        <f t="shared" si="154"/>
        <v>18.2</v>
      </c>
      <c r="G596" s="30">
        <f t="shared" si="154"/>
        <v>76</v>
      </c>
      <c r="H596" s="30">
        <f t="shared" si="154"/>
        <v>0.02</v>
      </c>
      <c r="I596" s="30">
        <f t="shared" si="154"/>
        <v>0.02</v>
      </c>
      <c r="J596" s="30">
        <f t="shared" si="154"/>
        <v>4</v>
      </c>
      <c r="K596" s="30">
        <f t="shared" si="154"/>
        <v>0</v>
      </c>
      <c r="L596" s="30">
        <f t="shared" si="154"/>
        <v>0.2</v>
      </c>
      <c r="M596" s="30">
        <f t="shared" si="154"/>
        <v>14</v>
      </c>
      <c r="N596" s="30">
        <f t="shared" si="154"/>
        <v>2E-3</v>
      </c>
      <c r="O596" s="30">
        <f t="shared" si="154"/>
        <v>8</v>
      </c>
      <c r="P596" s="30">
        <f t="shared" si="154"/>
        <v>0</v>
      </c>
      <c r="Q596" s="30">
        <f t="shared" si="154"/>
        <v>14</v>
      </c>
      <c r="R596" s="59">
        <f t="shared" si="154"/>
        <v>0.6</v>
      </c>
    </row>
    <row r="597" spans="1:18">
      <c r="A597" s="25"/>
      <c r="B597" s="68" t="s">
        <v>157</v>
      </c>
      <c r="C597" s="63" t="s">
        <v>158</v>
      </c>
      <c r="D597" s="43">
        <v>0</v>
      </c>
      <c r="E597" s="43">
        <v>1</v>
      </c>
      <c r="F597" s="43">
        <v>18.2</v>
      </c>
      <c r="G597" s="43">
        <v>76</v>
      </c>
      <c r="H597" s="43">
        <v>0.02</v>
      </c>
      <c r="I597" s="43">
        <v>0.02</v>
      </c>
      <c r="J597" s="43">
        <v>4</v>
      </c>
      <c r="K597" s="43">
        <v>0</v>
      </c>
      <c r="L597" s="43">
        <v>0.2</v>
      </c>
      <c r="M597" s="43">
        <v>14</v>
      </c>
      <c r="N597" s="44">
        <v>2E-3</v>
      </c>
      <c r="O597" s="44">
        <v>8</v>
      </c>
      <c r="P597" s="44">
        <v>0</v>
      </c>
      <c r="Q597" s="44">
        <v>14</v>
      </c>
      <c r="R597" s="45">
        <v>0.6</v>
      </c>
    </row>
    <row r="598" spans="1:18">
      <c r="A598" s="27">
        <v>10</v>
      </c>
      <c r="B598" s="28" t="s">
        <v>48</v>
      </c>
      <c r="C598" s="67">
        <v>40</v>
      </c>
      <c r="D598" s="30">
        <f t="shared" ref="D598:R598" si="155">SUM(D599)</f>
        <v>3.16</v>
      </c>
      <c r="E598" s="30">
        <f t="shared" si="155"/>
        <v>0.4</v>
      </c>
      <c r="F598" s="30">
        <f t="shared" si="155"/>
        <v>19.32</v>
      </c>
      <c r="G598" s="30">
        <f t="shared" si="155"/>
        <v>94</v>
      </c>
      <c r="H598" s="30">
        <f t="shared" si="155"/>
        <v>6.4000000000000001E-2</v>
      </c>
      <c r="I598" s="30">
        <f t="shared" si="155"/>
        <v>2.4E-2</v>
      </c>
      <c r="J598" s="30">
        <f t="shared" si="155"/>
        <v>0</v>
      </c>
      <c r="K598" s="31">
        <f t="shared" si="155"/>
        <v>0</v>
      </c>
      <c r="L598" s="31">
        <f t="shared" si="155"/>
        <v>0.52</v>
      </c>
      <c r="M598" s="31">
        <f t="shared" si="155"/>
        <v>9.1999999999999993</v>
      </c>
      <c r="N598" s="31">
        <f t="shared" si="155"/>
        <v>1E-3</v>
      </c>
      <c r="O598" s="31">
        <f t="shared" si="155"/>
        <v>13.2</v>
      </c>
      <c r="P598" s="31">
        <f t="shared" si="155"/>
        <v>2E-3</v>
      </c>
      <c r="Q598" s="31">
        <f t="shared" si="155"/>
        <v>34.799999999999997</v>
      </c>
      <c r="R598" s="32">
        <f t="shared" si="155"/>
        <v>0.8</v>
      </c>
    </row>
    <row r="599" spans="1:18">
      <c r="A599" s="52"/>
      <c r="B599" s="68" t="s">
        <v>48</v>
      </c>
      <c r="C599" s="63" t="s">
        <v>49</v>
      </c>
      <c r="D599" s="43">
        <v>3.16</v>
      </c>
      <c r="E599" s="43">
        <v>0.4</v>
      </c>
      <c r="F599" s="43">
        <v>19.32</v>
      </c>
      <c r="G599" s="43">
        <v>94</v>
      </c>
      <c r="H599" s="43">
        <v>6.4000000000000001E-2</v>
      </c>
      <c r="I599" s="43">
        <v>2.4E-2</v>
      </c>
      <c r="J599" s="43">
        <v>0</v>
      </c>
      <c r="K599" s="37">
        <v>0</v>
      </c>
      <c r="L599" s="37">
        <v>0.52</v>
      </c>
      <c r="M599" s="37">
        <v>9.1999999999999993</v>
      </c>
      <c r="N599" s="38">
        <v>1E-3</v>
      </c>
      <c r="O599" s="38">
        <v>13.2</v>
      </c>
      <c r="P599" s="38">
        <v>2E-3</v>
      </c>
      <c r="Q599" s="38">
        <v>34.799999999999997</v>
      </c>
      <c r="R599" s="39">
        <v>0.8</v>
      </c>
    </row>
    <row r="600" spans="1:18">
      <c r="A600" s="27">
        <v>11</v>
      </c>
      <c r="B600" s="28" t="s">
        <v>95</v>
      </c>
      <c r="C600" s="67">
        <v>30</v>
      </c>
      <c r="D600" s="30">
        <f t="shared" ref="D600:R600" si="156">SUM(D601)</f>
        <v>1.98</v>
      </c>
      <c r="E600" s="30">
        <f t="shared" si="156"/>
        <v>0.36</v>
      </c>
      <c r="F600" s="30">
        <f t="shared" si="156"/>
        <v>10.8</v>
      </c>
      <c r="G600" s="30">
        <f t="shared" si="156"/>
        <v>54.3</v>
      </c>
      <c r="H600" s="30">
        <f t="shared" si="156"/>
        <v>5.3999999999999999E-2</v>
      </c>
      <c r="I600" s="30">
        <f t="shared" si="156"/>
        <v>2.4E-2</v>
      </c>
      <c r="J600" s="30">
        <f t="shared" si="156"/>
        <v>0</v>
      </c>
      <c r="K600" s="31">
        <f t="shared" si="156"/>
        <v>0</v>
      </c>
      <c r="L600" s="31">
        <f t="shared" si="156"/>
        <v>0</v>
      </c>
      <c r="M600" s="31">
        <f t="shared" si="156"/>
        <v>0</v>
      </c>
      <c r="N600" s="31">
        <f t="shared" si="156"/>
        <v>0</v>
      </c>
      <c r="O600" s="31">
        <f t="shared" si="156"/>
        <v>0</v>
      </c>
      <c r="P600" s="31">
        <f t="shared" si="156"/>
        <v>0</v>
      </c>
      <c r="Q600" s="31">
        <f t="shared" si="156"/>
        <v>0</v>
      </c>
      <c r="R600" s="31">
        <f t="shared" si="156"/>
        <v>0</v>
      </c>
    </row>
    <row r="601" spans="1:18" ht="15.75" thickBot="1">
      <c r="A601" s="33"/>
      <c r="B601" s="34" t="s">
        <v>96</v>
      </c>
      <c r="C601" s="71" t="s">
        <v>97</v>
      </c>
      <c r="D601" s="36">
        <v>1.98</v>
      </c>
      <c r="E601" s="36">
        <v>0.36</v>
      </c>
      <c r="F601" s="36">
        <v>10.8</v>
      </c>
      <c r="G601" s="36">
        <v>54.3</v>
      </c>
      <c r="H601" s="36">
        <v>5.3999999999999999E-2</v>
      </c>
      <c r="I601" s="36">
        <v>2.4E-2</v>
      </c>
      <c r="J601" s="36">
        <v>0</v>
      </c>
      <c r="K601" s="15">
        <v>0</v>
      </c>
      <c r="L601" s="15">
        <v>0</v>
      </c>
      <c r="M601" s="15">
        <v>0</v>
      </c>
      <c r="N601" s="15">
        <v>0</v>
      </c>
      <c r="O601" s="15">
        <v>0</v>
      </c>
      <c r="P601" s="15">
        <v>0</v>
      </c>
      <c r="Q601" s="15">
        <v>0</v>
      </c>
      <c r="R601" s="17">
        <v>0</v>
      </c>
    </row>
    <row r="602" spans="1:18" ht="16.5" thickBot="1">
      <c r="A602" s="834" t="s">
        <v>160</v>
      </c>
      <c r="B602" s="835"/>
      <c r="C602" s="836"/>
      <c r="D602" s="46">
        <f t="shared" ref="D602:R602" si="157">SUM(D579,D581,D589,D596,D598,D600,)</f>
        <v>42.582999999999991</v>
      </c>
      <c r="E602" s="46">
        <f t="shared" si="157"/>
        <v>25.820999999999998</v>
      </c>
      <c r="F602" s="46">
        <f t="shared" si="157"/>
        <v>83.721999999999994</v>
      </c>
      <c r="G602" s="46">
        <f t="shared" si="157"/>
        <v>719.66999999999985</v>
      </c>
      <c r="H602" s="46">
        <f t="shared" si="157"/>
        <v>0.47699999999999998</v>
      </c>
      <c r="I602" s="46">
        <f t="shared" si="157"/>
        <v>1.494</v>
      </c>
      <c r="J602" s="46">
        <f t="shared" si="157"/>
        <v>62.649000000000001</v>
      </c>
      <c r="K602" s="46">
        <f t="shared" si="157"/>
        <v>0.38700000000000001</v>
      </c>
      <c r="L602" s="46">
        <f t="shared" si="157"/>
        <v>1.794</v>
      </c>
      <c r="M602" s="46">
        <f t="shared" si="157"/>
        <v>130.03099999999998</v>
      </c>
      <c r="N602" s="46">
        <f t="shared" si="157"/>
        <v>2.1999999999999999E-2</v>
      </c>
      <c r="O602" s="46">
        <f t="shared" si="157"/>
        <v>137.15299999999999</v>
      </c>
      <c r="P602" s="46">
        <f t="shared" si="157"/>
        <v>24.004999999999999</v>
      </c>
      <c r="Q602" s="46">
        <f t="shared" si="157"/>
        <v>497.20599999999996</v>
      </c>
      <c r="R602" s="119">
        <f t="shared" si="157"/>
        <v>6.1459999999999999</v>
      </c>
    </row>
    <row r="603" spans="1:18" ht="19.5" thickBot="1">
      <c r="A603" s="840" t="s">
        <v>99</v>
      </c>
      <c r="B603" s="841"/>
      <c r="C603" s="842"/>
      <c r="D603" s="73">
        <f t="shared" ref="D603:R603" si="158">SUM(D577,D602,)</f>
        <v>70.633999999999986</v>
      </c>
      <c r="E603" s="73">
        <f t="shared" si="158"/>
        <v>44.594999999999999</v>
      </c>
      <c r="F603" s="73">
        <f t="shared" si="158"/>
        <v>156.72199999999998</v>
      </c>
      <c r="G603" s="73">
        <f t="shared" si="158"/>
        <v>1331.3899999999999</v>
      </c>
      <c r="H603" s="73">
        <f t="shared" si="158"/>
        <v>0.70199999999999996</v>
      </c>
      <c r="I603" s="73">
        <f t="shared" si="158"/>
        <v>1.996</v>
      </c>
      <c r="J603" s="73">
        <f t="shared" si="158"/>
        <v>65.471000000000004</v>
      </c>
      <c r="K603" s="73">
        <f t="shared" si="158"/>
        <v>0.57200000000000006</v>
      </c>
      <c r="L603" s="73">
        <f t="shared" si="158"/>
        <v>2.9620000000000002</v>
      </c>
      <c r="M603" s="73">
        <f t="shared" si="158"/>
        <v>536.64300000000003</v>
      </c>
      <c r="N603" s="73">
        <f t="shared" si="158"/>
        <v>4.8000000000000001E-2</v>
      </c>
      <c r="O603" s="73">
        <f t="shared" si="158"/>
        <v>214.80399999999997</v>
      </c>
      <c r="P603" s="73">
        <f t="shared" si="158"/>
        <v>24.044</v>
      </c>
      <c r="Q603" s="73">
        <f t="shared" si="158"/>
        <v>921.2059999999999</v>
      </c>
      <c r="R603" s="152">
        <f t="shared" si="158"/>
        <v>8.6370000000000005</v>
      </c>
    </row>
    <row r="604" spans="1:18">
      <c r="A604" s="130"/>
      <c r="B604" s="131"/>
      <c r="C604" s="132"/>
      <c r="D604" s="133"/>
      <c r="E604" s="133"/>
      <c r="F604" s="133"/>
      <c r="G604" s="133"/>
      <c r="H604" s="133"/>
      <c r="I604" s="133"/>
      <c r="J604" s="133"/>
      <c r="K604" s="133"/>
      <c r="L604" s="133"/>
      <c r="M604" s="133"/>
      <c r="N604" s="133"/>
      <c r="O604" s="133"/>
      <c r="P604" s="133"/>
      <c r="Q604" s="133"/>
      <c r="R604" s="133"/>
    </row>
    <row r="605" spans="1:18">
      <c r="A605" s="130"/>
      <c r="B605" s="131"/>
      <c r="C605" s="132"/>
      <c r="D605" s="133"/>
      <c r="E605" s="133"/>
      <c r="F605" s="133"/>
      <c r="G605" s="133"/>
      <c r="H605" s="133"/>
      <c r="I605" s="133"/>
      <c r="J605" s="133"/>
      <c r="K605" s="133"/>
      <c r="L605" s="133"/>
      <c r="M605" s="133"/>
      <c r="N605" s="133"/>
      <c r="O605" s="133"/>
      <c r="P605" s="133"/>
      <c r="Q605" s="133"/>
      <c r="R605" s="133"/>
    </row>
    <row r="606" spans="1:18">
      <c r="A606" s="130"/>
      <c r="B606" s="131"/>
      <c r="C606" s="132"/>
      <c r="D606" s="133"/>
      <c r="E606" s="133"/>
      <c r="F606" s="133"/>
      <c r="G606" s="133"/>
      <c r="H606" s="133"/>
      <c r="I606" s="133"/>
      <c r="J606" s="133"/>
      <c r="K606" s="133"/>
      <c r="L606" s="133"/>
      <c r="M606" s="133"/>
      <c r="N606" s="133"/>
      <c r="O606" s="133"/>
      <c r="P606" s="133"/>
      <c r="Q606" s="133"/>
      <c r="R606" s="133"/>
    </row>
    <row r="607" spans="1:18">
      <c r="A607" s="130"/>
      <c r="B607" s="131"/>
      <c r="C607" s="132"/>
      <c r="D607" s="133"/>
      <c r="E607" s="133"/>
      <c r="F607" s="133"/>
      <c r="G607" s="133"/>
      <c r="H607" s="133"/>
      <c r="I607" s="133"/>
      <c r="J607" s="133"/>
      <c r="K607" s="133"/>
      <c r="L607" s="133"/>
      <c r="M607" s="133"/>
      <c r="N607" s="133"/>
      <c r="O607" s="133"/>
      <c r="P607" s="133"/>
      <c r="Q607" s="133"/>
      <c r="R607" s="133"/>
    </row>
    <row r="608" spans="1:18">
      <c r="A608" s="130"/>
      <c r="B608" s="131"/>
      <c r="C608" s="132"/>
      <c r="D608" s="133"/>
      <c r="E608" s="133"/>
      <c r="F608" s="133"/>
      <c r="G608" s="133"/>
      <c r="H608" s="133"/>
      <c r="I608" s="133"/>
      <c r="J608" s="133"/>
      <c r="K608" s="133"/>
      <c r="L608" s="133"/>
      <c r="M608" s="133"/>
      <c r="N608" s="133"/>
      <c r="O608" s="133"/>
      <c r="P608" s="133"/>
      <c r="Q608" s="133"/>
      <c r="R608" s="133"/>
    </row>
    <row r="609" spans="1:18">
      <c r="A609" s="130"/>
      <c r="B609" s="131"/>
      <c r="C609" s="132"/>
      <c r="D609" s="133"/>
      <c r="E609" s="133"/>
      <c r="F609" s="133"/>
      <c r="G609" s="133"/>
      <c r="H609" s="133"/>
      <c r="I609" s="133"/>
      <c r="J609" s="133"/>
      <c r="K609" s="133"/>
      <c r="L609" s="133"/>
      <c r="M609" s="133"/>
      <c r="N609" s="133"/>
      <c r="O609" s="133"/>
      <c r="P609" s="133"/>
      <c r="Q609" s="133"/>
      <c r="R609" s="133"/>
    </row>
    <row r="610" spans="1:18">
      <c r="A610" s="130"/>
      <c r="B610" s="131"/>
      <c r="C610" s="132"/>
      <c r="D610" s="133"/>
      <c r="E610" s="133"/>
      <c r="F610" s="133"/>
      <c r="G610" s="133"/>
      <c r="H610" s="133"/>
      <c r="I610" s="133"/>
      <c r="J610" s="133"/>
      <c r="K610" s="133"/>
      <c r="L610" s="133"/>
      <c r="M610" s="133"/>
      <c r="N610" s="133"/>
      <c r="O610" s="133"/>
      <c r="P610" s="133"/>
      <c r="Q610" s="133"/>
      <c r="R610" s="133"/>
    </row>
    <row r="611" spans="1:18" ht="15.75" thickBot="1">
      <c r="A611" s="819" t="s">
        <v>353</v>
      </c>
      <c r="B611" s="819"/>
      <c r="C611" s="819"/>
      <c r="D611" s="819"/>
      <c r="E611" s="819"/>
      <c r="F611" s="819"/>
      <c r="G611" s="819"/>
      <c r="H611" s="819"/>
      <c r="I611" s="819"/>
      <c r="J611" s="819"/>
      <c r="K611" s="819"/>
      <c r="L611" s="819"/>
      <c r="M611" s="819"/>
      <c r="N611" s="129"/>
      <c r="O611" s="129"/>
      <c r="P611" s="129"/>
      <c r="Q611" s="129"/>
      <c r="R611" s="133"/>
    </row>
    <row r="612" spans="1:18">
      <c r="A612" s="820" t="s">
        <v>354</v>
      </c>
      <c r="B612" s="822" t="s">
        <v>355</v>
      </c>
      <c r="C612" s="824" t="s">
        <v>4</v>
      </c>
      <c r="D612" s="824"/>
      <c r="E612" s="824"/>
      <c r="F612" s="825" t="s">
        <v>5</v>
      </c>
      <c r="G612" s="827" t="s">
        <v>6</v>
      </c>
      <c r="H612" s="828"/>
      <c r="I612" s="828"/>
      <c r="J612" s="828"/>
      <c r="K612" s="829"/>
      <c r="L612" s="825" t="s">
        <v>7</v>
      </c>
      <c r="M612" s="827"/>
      <c r="N612" s="827"/>
      <c r="O612" s="827"/>
      <c r="P612" s="827"/>
      <c r="Q612" s="830"/>
      <c r="R612" s="174"/>
    </row>
    <row r="613" spans="1:18" ht="28.5">
      <c r="A613" s="821"/>
      <c r="B613" s="823"/>
      <c r="C613" s="175" t="s">
        <v>8</v>
      </c>
      <c r="D613" s="176" t="s">
        <v>9</v>
      </c>
      <c r="E613" s="176" t="s">
        <v>10</v>
      </c>
      <c r="F613" s="826"/>
      <c r="G613" s="1" t="s">
        <v>11</v>
      </c>
      <c r="H613" s="1" t="s">
        <v>12</v>
      </c>
      <c r="I613" s="1" t="s">
        <v>13</v>
      </c>
      <c r="J613" s="1" t="s">
        <v>14</v>
      </c>
      <c r="K613" s="1" t="s">
        <v>15</v>
      </c>
      <c r="L613" s="1" t="s">
        <v>16</v>
      </c>
      <c r="M613" s="177" t="s">
        <v>17</v>
      </c>
      <c r="N613" s="177" t="s">
        <v>18</v>
      </c>
      <c r="O613" s="177" t="s">
        <v>19</v>
      </c>
      <c r="P613" s="177" t="s">
        <v>20</v>
      </c>
      <c r="Q613" s="3" t="s">
        <v>21</v>
      </c>
      <c r="R613" s="174"/>
    </row>
    <row r="614" spans="1:18">
      <c r="A614" s="52">
        <v>1</v>
      </c>
      <c r="B614" s="124" t="s">
        <v>164</v>
      </c>
      <c r="C614" s="264">
        <f>SUM(D23,D83,D142,D200,D269,D331,D395,D458,D513,D577,)</f>
        <v>263.76</v>
      </c>
      <c r="D614" s="264">
        <f t="shared" ref="D614:Q614" si="159">SUM(E23,E83,E142,E200,E269,E331,E395,E458,E513,E577,)</f>
        <v>262.84199999999998</v>
      </c>
      <c r="E614" s="264">
        <f t="shared" si="159"/>
        <v>704.726</v>
      </c>
      <c r="F614" s="264">
        <f t="shared" si="159"/>
        <v>6313.9400000000005</v>
      </c>
      <c r="G614" s="264">
        <f t="shared" si="159"/>
        <v>2.5510000000000002</v>
      </c>
      <c r="H614" s="264">
        <f t="shared" si="159"/>
        <v>6.1950000000000003</v>
      </c>
      <c r="I614" s="264">
        <f t="shared" si="159"/>
        <v>146.77500000000001</v>
      </c>
      <c r="J614" s="264">
        <f t="shared" si="159"/>
        <v>2.7010000000000001</v>
      </c>
      <c r="K614" s="264">
        <f t="shared" si="159"/>
        <v>15.058</v>
      </c>
      <c r="L614" s="264">
        <f t="shared" si="159"/>
        <v>3299.3870000000002</v>
      </c>
      <c r="M614" s="264">
        <f t="shared" si="159"/>
        <v>0.26100000000000001</v>
      </c>
      <c r="N614" s="264">
        <f t="shared" si="159"/>
        <v>918.88099999999997</v>
      </c>
      <c r="O614" s="264">
        <f t="shared" si="159"/>
        <v>0.30400000000000005</v>
      </c>
      <c r="P614" s="264">
        <f t="shared" si="159"/>
        <v>4026.42</v>
      </c>
      <c r="Q614" s="264" t="e">
        <f t="shared" si="159"/>
        <v>#REF!</v>
      </c>
      <c r="R614" s="133"/>
    </row>
    <row r="615" spans="1:18">
      <c r="A615" s="52">
        <v>2</v>
      </c>
      <c r="B615" s="124" t="s">
        <v>356</v>
      </c>
      <c r="C615" s="264">
        <f>SUM(D56,D114,D174,D242,D304,D368,D431,D486,D550,D602,)</f>
        <v>375.02899999999994</v>
      </c>
      <c r="D615" s="264">
        <f t="shared" ref="D615:Q615" si="160">SUM(E56,E114,E174,E242,E304,E368,E431,E486,E550,E602,)</f>
        <v>284.34399999999994</v>
      </c>
      <c r="E615" s="264">
        <f t="shared" si="160"/>
        <v>1061.713</v>
      </c>
      <c r="F615" s="264">
        <f t="shared" si="160"/>
        <v>8872.6639999999989</v>
      </c>
      <c r="G615" s="264">
        <f t="shared" si="160"/>
        <v>5.0890000000000004</v>
      </c>
      <c r="H615" s="264">
        <f t="shared" si="160"/>
        <v>11.282000000000002</v>
      </c>
      <c r="I615" s="264">
        <f t="shared" si="160"/>
        <v>610.7589999999999</v>
      </c>
      <c r="J615" s="264">
        <f t="shared" si="160"/>
        <v>8.4780000000000015</v>
      </c>
      <c r="K615" s="264">
        <f t="shared" si="160"/>
        <v>23.321000000000005</v>
      </c>
      <c r="L615" s="264">
        <f t="shared" si="160"/>
        <v>1587.345</v>
      </c>
      <c r="M615" s="264">
        <f t="shared" si="160"/>
        <v>0.46600000000000008</v>
      </c>
      <c r="N615" s="264">
        <f t="shared" si="160"/>
        <v>1470.742</v>
      </c>
      <c r="O615" s="264">
        <f t="shared" si="160"/>
        <v>24.177</v>
      </c>
      <c r="P615" s="264">
        <f t="shared" si="160"/>
        <v>4954.91</v>
      </c>
      <c r="Q615" s="264">
        <f t="shared" si="160"/>
        <v>65.123999999999995</v>
      </c>
      <c r="R615" s="133"/>
    </row>
    <row r="616" spans="1:18" ht="15.75" thickBot="1">
      <c r="A616" s="179"/>
      <c r="B616" s="180" t="s">
        <v>357</v>
      </c>
      <c r="C616" s="181">
        <f t="shared" ref="C616:Q616" si="161">SUM(C614:C615)</f>
        <v>638.78899999999999</v>
      </c>
      <c r="D616" s="182">
        <f t="shared" si="161"/>
        <v>547.18599999999992</v>
      </c>
      <c r="E616" s="182">
        <f t="shared" si="161"/>
        <v>1766.4389999999999</v>
      </c>
      <c r="F616" s="182">
        <f t="shared" si="161"/>
        <v>15186.603999999999</v>
      </c>
      <c r="G616" s="182">
        <f t="shared" si="161"/>
        <v>7.6400000000000006</v>
      </c>
      <c r="H616" s="182">
        <f t="shared" si="161"/>
        <v>17.477000000000004</v>
      </c>
      <c r="I616" s="182">
        <f t="shared" si="161"/>
        <v>757.53399999999988</v>
      </c>
      <c r="J616" s="182">
        <f t="shared" si="161"/>
        <v>11.179000000000002</v>
      </c>
      <c r="K616" s="182">
        <f t="shared" si="161"/>
        <v>38.379000000000005</v>
      </c>
      <c r="L616" s="182">
        <f t="shared" si="161"/>
        <v>4886.732</v>
      </c>
      <c r="M616" s="182">
        <f t="shared" si="161"/>
        <v>0.72700000000000009</v>
      </c>
      <c r="N616" s="182">
        <f t="shared" si="161"/>
        <v>2389.623</v>
      </c>
      <c r="O616" s="182">
        <f t="shared" si="161"/>
        <v>24.480999999999998</v>
      </c>
      <c r="P616" s="182">
        <f t="shared" si="161"/>
        <v>8981.33</v>
      </c>
      <c r="Q616" s="183" t="e">
        <f t="shared" si="161"/>
        <v>#REF!</v>
      </c>
      <c r="R616" s="133"/>
    </row>
    <row r="617" spans="1:18">
      <c r="A617" s="130"/>
      <c r="B617" s="131"/>
      <c r="C617" s="132"/>
      <c r="D617" s="133"/>
      <c r="E617" s="133"/>
      <c r="F617" s="133"/>
      <c r="G617" s="133"/>
      <c r="H617" s="133"/>
      <c r="I617" s="133"/>
      <c r="J617" s="133"/>
      <c r="K617" s="133"/>
      <c r="L617" s="133"/>
      <c r="M617" s="133"/>
      <c r="N617" s="133"/>
      <c r="O617" s="133"/>
      <c r="P617" s="133"/>
      <c r="Q617" s="133"/>
      <c r="R617" s="133"/>
    </row>
    <row r="618" spans="1:18">
      <c r="A618" s="130"/>
      <c r="B618" s="131"/>
      <c r="C618" s="132"/>
      <c r="D618" s="133"/>
      <c r="E618" s="133"/>
      <c r="F618" s="133"/>
      <c r="G618" s="133"/>
      <c r="H618" s="133"/>
      <c r="I618" s="133"/>
      <c r="J618" s="133"/>
      <c r="K618" s="133"/>
      <c r="L618" s="133"/>
      <c r="M618" s="133"/>
      <c r="N618" s="133"/>
      <c r="O618" s="133"/>
      <c r="P618" s="133"/>
      <c r="Q618" s="133"/>
      <c r="R618" s="133"/>
    </row>
    <row r="619" spans="1:18" ht="15.75" thickBot="1">
      <c r="A619" s="819" t="s">
        <v>358</v>
      </c>
      <c r="B619" s="819"/>
      <c r="C619" s="819"/>
      <c r="D619" s="819"/>
      <c r="E619" s="819"/>
      <c r="F619" s="819"/>
      <c r="G619" s="819"/>
      <c r="H619" s="819"/>
      <c r="I619" s="819"/>
      <c r="J619" s="819"/>
      <c r="K619" s="819"/>
      <c r="L619" s="819"/>
      <c r="M619" s="819"/>
      <c r="N619" s="129"/>
      <c r="O619" s="129"/>
      <c r="P619" s="129"/>
      <c r="Q619" s="129"/>
      <c r="R619" s="133"/>
    </row>
    <row r="620" spans="1:18">
      <c r="A620" s="820" t="s">
        <v>354</v>
      </c>
      <c r="B620" s="822" t="s">
        <v>355</v>
      </c>
      <c r="C620" s="824" t="s">
        <v>4</v>
      </c>
      <c r="D620" s="824"/>
      <c r="E620" s="824"/>
      <c r="F620" s="825" t="s">
        <v>5</v>
      </c>
      <c r="G620" s="827" t="s">
        <v>6</v>
      </c>
      <c r="H620" s="828"/>
      <c r="I620" s="828"/>
      <c r="J620" s="828"/>
      <c r="K620" s="829"/>
      <c r="L620" s="825" t="s">
        <v>7</v>
      </c>
      <c r="M620" s="827"/>
      <c r="N620" s="827"/>
      <c r="O620" s="827"/>
      <c r="P620" s="827"/>
      <c r="Q620" s="830"/>
      <c r="R620" s="174"/>
    </row>
    <row r="621" spans="1:18" ht="28.5">
      <c r="A621" s="821"/>
      <c r="B621" s="823"/>
      <c r="C621" s="175" t="s">
        <v>8</v>
      </c>
      <c r="D621" s="176" t="s">
        <v>9</v>
      </c>
      <c r="E621" s="176" t="s">
        <v>10</v>
      </c>
      <c r="F621" s="826"/>
      <c r="G621" s="1" t="s">
        <v>11</v>
      </c>
      <c r="H621" s="1" t="s">
        <v>12</v>
      </c>
      <c r="I621" s="1" t="s">
        <v>13</v>
      </c>
      <c r="J621" s="1" t="s">
        <v>14</v>
      </c>
      <c r="K621" s="1" t="s">
        <v>15</v>
      </c>
      <c r="L621" s="1" t="s">
        <v>16</v>
      </c>
      <c r="M621" s="177" t="s">
        <v>17</v>
      </c>
      <c r="N621" s="177" t="s">
        <v>18</v>
      </c>
      <c r="O621" s="177" t="s">
        <v>19</v>
      </c>
      <c r="P621" s="177" t="s">
        <v>20</v>
      </c>
      <c r="Q621" s="3" t="s">
        <v>21</v>
      </c>
      <c r="R621" s="174"/>
    </row>
    <row r="622" spans="1:18">
      <c r="A622" s="52">
        <v>1</v>
      </c>
      <c r="B622" s="124" t="s">
        <v>164</v>
      </c>
      <c r="C622" s="178">
        <f>C614/10</f>
        <v>26.375999999999998</v>
      </c>
      <c r="D622" s="43">
        <v>24.28</v>
      </c>
      <c r="E622" s="43">
        <v>76.275999999999996</v>
      </c>
      <c r="F622" s="43">
        <v>637.11</v>
      </c>
      <c r="G622" s="43">
        <v>0.28799999999999998</v>
      </c>
      <c r="H622" s="43">
        <v>0.58099999999999996</v>
      </c>
      <c r="I622" s="43">
        <v>11.46</v>
      </c>
      <c r="J622" s="43">
        <f t="shared" ref="J622:Q623" si="162">J614/10</f>
        <v>0.27010000000000001</v>
      </c>
      <c r="K622" s="43">
        <f t="shared" si="162"/>
        <v>1.5058</v>
      </c>
      <c r="L622" s="43">
        <f t="shared" si="162"/>
        <v>329.93870000000004</v>
      </c>
      <c r="M622" s="43">
        <f t="shared" si="162"/>
        <v>2.6100000000000002E-2</v>
      </c>
      <c r="N622" s="43">
        <f t="shared" si="162"/>
        <v>91.888099999999994</v>
      </c>
      <c r="O622" s="43">
        <f t="shared" si="162"/>
        <v>3.0400000000000003E-2</v>
      </c>
      <c r="P622" s="43">
        <f t="shared" si="162"/>
        <v>402.642</v>
      </c>
      <c r="Q622" s="45" t="e">
        <f t="shared" si="162"/>
        <v>#REF!</v>
      </c>
      <c r="R622" s="133"/>
    </row>
    <row r="623" spans="1:18">
      <c r="A623" s="52">
        <v>2</v>
      </c>
      <c r="B623" s="124" t="s">
        <v>356</v>
      </c>
      <c r="C623" s="178">
        <f>C615/10</f>
        <v>37.502899999999997</v>
      </c>
      <c r="D623" s="43">
        <v>35.74</v>
      </c>
      <c r="E623" s="43">
        <v>102.38</v>
      </c>
      <c r="F623" s="43">
        <v>913.29</v>
      </c>
      <c r="G623" s="43">
        <v>0.498</v>
      </c>
      <c r="H623" s="43">
        <v>1.29</v>
      </c>
      <c r="I623" s="43">
        <v>70.13</v>
      </c>
      <c r="J623" s="43">
        <f t="shared" si="162"/>
        <v>0.84780000000000011</v>
      </c>
      <c r="K623" s="43">
        <f t="shared" si="162"/>
        <v>2.3321000000000005</v>
      </c>
      <c r="L623" s="43">
        <f t="shared" si="162"/>
        <v>158.7345</v>
      </c>
      <c r="M623" s="43">
        <f t="shared" si="162"/>
        <v>4.6600000000000009E-2</v>
      </c>
      <c r="N623" s="43">
        <f t="shared" si="162"/>
        <v>147.07419999999999</v>
      </c>
      <c r="O623" s="43">
        <f t="shared" si="162"/>
        <v>2.4177</v>
      </c>
      <c r="P623" s="43">
        <f t="shared" si="162"/>
        <v>495.49099999999999</v>
      </c>
      <c r="Q623" s="45">
        <f t="shared" si="162"/>
        <v>6.5123999999999995</v>
      </c>
      <c r="R623" s="133"/>
    </row>
    <row r="624" spans="1:18" ht="15.75" thickBot="1">
      <c r="A624" s="179"/>
      <c r="B624" s="180" t="s">
        <v>357</v>
      </c>
      <c r="C624" s="181">
        <f t="shared" ref="C624:Q624" si="163">SUM(C622:C623)</f>
        <v>63.878899999999994</v>
      </c>
      <c r="D624" s="182">
        <f t="shared" si="163"/>
        <v>60.02</v>
      </c>
      <c r="E624" s="182">
        <f t="shared" si="163"/>
        <v>178.65600000000001</v>
      </c>
      <c r="F624" s="182">
        <f t="shared" si="163"/>
        <v>1550.4</v>
      </c>
      <c r="G624" s="182">
        <f t="shared" si="163"/>
        <v>0.78600000000000003</v>
      </c>
      <c r="H624" s="182">
        <f t="shared" si="163"/>
        <v>1.871</v>
      </c>
      <c r="I624" s="182">
        <f t="shared" si="163"/>
        <v>81.59</v>
      </c>
      <c r="J624" s="182">
        <f t="shared" si="163"/>
        <v>1.1179000000000001</v>
      </c>
      <c r="K624" s="182">
        <f t="shared" si="163"/>
        <v>3.8379000000000003</v>
      </c>
      <c r="L624" s="182">
        <f t="shared" si="163"/>
        <v>488.67320000000007</v>
      </c>
      <c r="M624" s="182">
        <f t="shared" si="163"/>
        <v>7.2700000000000015E-2</v>
      </c>
      <c r="N624" s="182">
        <f t="shared" si="163"/>
        <v>238.96229999999997</v>
      </c>
      <c r="O624" s="182">
        <f t="shared" si="163"/>
        <v>2.4481000000000002</v>
      </c>
      <c r="P624" s="182">
        <f t="shared" si="163"/>
        <v>898.13300000000004</v>
      </c>
      <c r="Q624" s="183" t="e">
        <f t="shared" si="163"/>
        <v>#REF!</v>
      </c>
      <c r="R624" s="133"/>
    </row>
    <row r="625" spans="1:18">
      <c r="A625" s="130"/>
      <c r="B625" s="131"/>
      <c r="C625" s="132"/>
      <c r="D625" s="133"/>
      <c r="E625" s="133"/>
      <c r="F625" s="133"/>
      <c r="G625" s="133"/>
      <c r="H625" s="133"/>
      <c r="I625" s="133"/>
      <c r="J625" s="133"/>
      <c r="K625" s="133"/>
      <c r="L625" s="133"/>
      <c r="M625" s="133"/>
      <c r="N625" s="133"/>
      <c r="O625" s="133"/>
      <c r="P625" s="133"/>
      <c r="Q625" s="133"/>
      <c r="R625" s="133"/>
    </row>
    <row r="626" spans="1:18">
      <c r="A626" s="130"/>
      <c r="B626" s="131"/>
      <c r="C626" s="132"/>
      <c r="D626" s="133"/>
      <c r="E626" s="133"/>
      <c r="F626" s="133"/>
      <c r="G626" s="133"/>
      <c r="H626" s="133"/>
      <c r="I626" s="133"/>
      <c r="J626" s="133"/>
      <c r="K626" s="133"/>
      <c r="L626" s="133"/>
      <c r="M626" s="133"/>
      <c r="N626" s="133"/>
      <c r="O626" s="133"/>
      <c r="P626" s="133"/>
      <c r="Q626" s="133"/>
      <c r="R626" s="133"/>
    </row>
    <row r="627" spans="1:18">
      <c r="A627" s="130"/>
      <c r="B627" s="131"/>
      <c r="C627" s="132"/>
      <c r="D627" s="133"/>
      <c r="E627" s="133"/>
      <c r="F627" s="133"/>
      <c r="G627" s="133"/>
      <c r="H627" s="133"/>
      <c r="I627" s="133"/>
      <c r="J627" s="133"/>
      <c r="K627" s="133"/>
      <c r="L627" s="133"/>
      <c r="M627" s="133"/>
      <c r="N627" s="133"/>
      <c r="O627" s="133"/>
      <c r="P627" s="133"/>
      <c r="Q627" s="133"/>
      <c r="R627" s="133"/>
    </row>
    <row r="628" spans="1:18">
      <c r="A628" s="130"/>
      <c r="B628" s="131"/>
      <c r="C628" s="132"/>
      <c r="D628" s="133"/>
      <c r="E628" s="133"/>
      <c r="F628" s="133"/>
      <c r="G628" s="133"/>
      <c r="H628" s="133"/>
      <c r="I628" s="133"/>
      <c r="J628" s="133"/>
      <c r="K628" s="133"/>
      <c r="L628" s="133"/>
      <c r="M628" s="133"/>
      <c r="N628" s="133"/>
      <c r="O628" s="133"/>
      <c r="P628" s="133"/>
      <c r="Q628" s="133"/>
      <c r="R628" s="133"/>
    </row>
    <row r="629" spans="1:18">
      <c r="A629" s="130"/>
      <c r="B629" s="131"/>
      <c r="C629" s="132"/>
      <c r="D629" s="133"/>
      <c r="E629" s="133"/>
      <c r="F629" s="133"/>
      <c r="G629" s="133"/>
      <c r="H629" s="133"/>
      <c r="I629" s="133"/>
      <c r="J629" s="133"/>
      <c r="K629" s="133"/>
      <c r="L629" s="133"/>
      <c r="M629" s="133"/>
      <c r="N629" s="133"/>
      <c r="O629" s="133"/>
      <c r="P629" s="133"/>
      <c r="Q629" s="133"/>
      <c r="R629" s="133"/>
    </row>
    <row r="630" spans="1:18">
      <c r="A630" s="130"/>
      <c r="B630" s="131"/>
      <c r="C630" s="132"/>
      <c r="D630" s="133"/>
      <c r="E630" s="133"/>
      <c r="F630" s="133"/>
      <c r="G630" s="133"/>
      <c r="H630" s="133"/>
      <c r="I630" s="133"/>
      <c r="J630" s="133"/>
      <c r="K630" s="133"/>
      <c r="L630" s="133"/>
      <c r="M630" s="133"/>
      <c r="N630" s="133"/>
      <c r="O630" s="133"/>
      <c r="P630" s="133"/>
      <c r="Q630" s="133"/>
      <c r="R630" s="133"/>
    </row>
    <row r="636" spans="1:18">
      <c r="F636" s="187"/>
      <c r="G636" s="166"/>
      <c r="H636" s="166"/>
      <c r="I636" s="166"/>
      <c r="J636" s="166"/>
      <c r="K636" s="166"/>
      <c r="L636" s="166"/>
      <c r="M636" s="166"/>
      <c r="N636" s="166"/>
      <c r="O636" s="166"/>
      <c r="P636" s="166"/>
      <c r="Q636" s="166"/>
      <c r="R636" s="166"/>
    </row>
    <row r="637" spans="1:18">
      <c r="F637" s="188"/>
      <c r="G637" s="166"/>
      <c r="H637" s="166"/>
      <c r="I637" s="166"/>
      <c r="J637" s="166"/>
      <c r="K637" s="166"/>
      <c r="L637" s="166"/>
      <c r="M637" s="166"/>
      <c r="N637" s="166"/>
      <c r="O637" s="166"/>
      <c r="P637" s="166"/>
      <c r="Q637" s="166"/>
      <c r="R637" s="166"/>
    </row>
    <row r="638" spans="1:18">
      <c r="F638" s="187"/>
      <c r="G638" s="166"/>
      <c r="H638" s="166"/>
      <c r="I638" s="166"/>
      <c r="J638" s="166"/>
      <c r="K638" s="166"/>
      <c r="L638" s="166"/>
      <c r="M638" s="166"/>
      <c r="N638" s="166"/>
      <c r="O638" s="166"/>
      <c r="P638" s="166"/>
      <c r="Q638" s="166"/>
      <c r="R638" s="166"/>
    </row>
    <row r="639" spans="1:18">
      <c r="F639" s="188"/>
      <c r="G639" s="166"/>
      <c r="H639" s="166"/>
      <c r="I639" s="166"/>
      <c r="J639" s="166"/>
      <c r="K639" s="166"/>
      <c r="L639" s="166"/>
      <c r="M639" s="166"/>
      <c r="N639" s="166"/>
      <c r="O639" s="166"/>
      <c r="P639" s="166"/>
      <c r="Q639" s="166"/>
      <c r="R639" s="166"/>
    </row>
  </sheetData>
  <mergeCells count="144">
    <mergeCell ref="M180:R180"/>
    <mergeCell ref="A200:C200"/>
    <mergeCell ref="A201:R201"/>
    <mergeCell ref="A242:C242"/>
    <mergeCell ref="A243:C243"/>
    <mergeCell ref="A180:A181"/>
    <mergeCell ref="B180:B181"/>
    <mergeCell ref="C180:C181"/>
    <mergeCell ref="D180:F180"/>
    <mergeCell ref="A119:R119"/>
    <mergeCell ref="A120:A121"/>
    <mergeCell ref="B120:B121"/>
    <mergeCell ref="C120:C121"/>
    <mergeCell ref="D120:F120"/>
    <mergeCell ref="G120:G121"/>
    <mergeCell ref="H120:L120"/>
    <mergeCell ref="M120:R120"/>
    <mergeCell ref="G180:G181"/>
    <mergeCell ref="H180:L180"/>
    <mergeCell ref="A122:R122"/>
    <mergeCell ref="A142:C142"/>
    <mergeCell ref="A143:R143"/>
    <mergeCell ref="A174:C174"/>
    <mergeCell ref="A175:C175"/>
    <mergeCell ref="A179:R179"/>
    <mergeCell ref="A1:R1"/>
    <mergeCell ref="M2:R2"/>
    <mergeCell ref="A61:R61"/>
    <mergeCell ref="A62:A63"/>
    <mergeCell ref="B62:B63"/>
    <mergeCell ref="C62:C63"/>
    <mergeCell ref="D62:F62"/>
    <mergeCell ref="G62:G63"/>
    <mergeCell ref="H62:L62"/>
    <mergeCell ref="A4:R4"/>
    <mergeCell ref="A23:C23"/>
    <mergeCell ref="A24:R24"/>
    <mergeCell ref="A56:C56"/>
    <mergeCell ref="A57:C57"/>
    <mergeCell ref="A2:A3"/>
    <mergeCell ref="B2:B3"/>
    <mergeCell ref="C2:C3"/>
    <mergeCell ref="D2:F2"/>
    <mergeCell ref="G2:G3"/>
    <mergeCell ref="H2:L2"/>
    <mergeCell ref="M62:R62"/>
    <mergeCell ref="G437:G438"/>
    <mergeCell ref="H437:L437"/>
    <mergeCell ref="A64:R64"/>
    <mergeCell ref="A83:C83"/>
    <mergeCell ref="A84:R84"/>
    <mergeCell ref="A114:C114"/>
    <mergeCell ref="A115:C115"/>
    <mergeCell ref="A436:R436"/>
    <mergeCell ref="M437:R437"/>
    <mergeCell ref="A247:R247"/>
    <mergeCell ref="A248:A249"/>
    <mergeCell ref="B248:B249"/>
    <mergeCell ref="C248:C249"/>
    <mergeCell ref="D248:F248"/>
    <mergeCell ref="G248:G249"/>
    <mergeCell ref="H248:L248"/>
    <mergeCell ref="M248:R248"/>
    <mergeCell ref="A250:R250"/>
    <mergeCell ref="A269:C269"/>
    <mergeCell ref="A270:R270"/>
    <mergeCell ref="A304:C304"/>
    <mergeCell ref="A305:C305"/>
    <mergeCell ref="A182:R182"/>
    <mergeCell ref="A309:R309"/>
    <mergeCell ref="M310:R310"/>
    <mergeCell ref="A312:R312"/>
    <mergeCell ref="A331:C331"/>
    <mergeCell ref="A332:R332"/>
    <mergeCell ref="A368:C368"/>
    <mergeCell ref="A369:C369"/>
    <mergeCell ref="A310:A311"/>
    <mergeCell ref="B310:B311"/>
    <mergeCell ref="C310:C311"/>
    <mergeCell ref="D310:F310"/>
    <mergeCell ref="G310:G311"/>
    <mergeCell ref="H310:L310"/>
    <mergeCell ref="A578:R578"/>
    <mergeCell ref="A602:C602"/>
    <mergeCell ref="A603:C603"/>
    <mergeCell ref="A556:A557"/>
    <mergeCell ref="B556:B557"/>
    <mergeCell ref="C556:C557"/>
    <mergeCell ref="D556:F556"/>
    <mergeCell ref="A373:R373"/>
    <mergeCell ref="A374:A375"/>
    <mergeCell ref="B374:B375"/>
    <mergeCell ref="C374:C375"/>
    <mergeCell ref="D374:F374"/>
    <mergeCell ref="G374:G375"/>
    <mergeCell ref="H374:L374"/>
    <mergeCell ref="M374:R374"/>
    <mergeCell ref="G556:G557"/>
    <mergeCell ref="H556:L556"/>
    <mergeCell ref="A494:R494"/>
    <mergeCell ref="A513:C513"/>
    <mergeCell ref="A514:R514"/>
    <mergeCell ref="A550:C550"/>
    <mergeCell ref="A551:C551"/>
    <mergeCell ref="A491:R491"/>
    <mergeCell ref="A492:A493"/>
    <mergeCell ref="A376:R376"/>
    <mergeCell ref="A395:C395"/>
    <mergeCell ref="A396:R396"/>
    <mergeCell ref="A431:C431"/>
    <mergeCell ref="A432:C432"/>
    <mergeCell ref="A555:R555"/>
    <mergeCell ref="M556:R556"/>
    <mergeCell ref="A558:R558"/>
    <mergeCell ref="A577:C577"/>
    <mergeCell ref="B492:B493"/>
    <mergeCell ref="C492:C493"/>
    <mergeCell ref="D492:F492"/>
    <mergeCell ref="G492:G493"/>
    <mergeCell ref="H492:L492"/>
    <mergeCell ref="M492:R492"/>
    <mergeCell ref="A439:R439"/>
    <mergeCell ref="A458:C458"/>
    <mergeCell ref="A459:R459"/>
    <mergeCell ref="A486:C486"/>
    <mergeCell ref="A487:C487"/>
    <mergeCell ref="A437:A438"/>
    <mergeCell ref="B437:B438"/>
    <mergeCell ref="C437:C438"/>
    <mergeCell ref="D437:F437"/>
    <mergeCell ref="A611:M611"/>
    <mergeCell ref="A612:A613"/>
    <mergeCell ref="B612:B613"/>
    <mergeCell ref="C612:E612"/>
    <mergeCell ref="F612:F613"/>
    <mergeCell ref="G612:K612"/>
    <mergeCell ref="L612:Q612"/>
    <mergeCell ref="A619:M619"/>
    <mergeCell ref="A620:A621"/>
    <mergeCell ref="B620:B621"/>
    <mergeCell ref="C620:E620"/>
    <mergeCell ref="F620:F621"/>
    <mergeCell ref="G620:K620"/>
    <mergeCell ref="L620:Q620"/>
  </mergeCells>
  <pageMargins left="0.7" right="0.7" top="0.75" bottom="0.75" header="0.3" footer="0.3"/>
  <pageSetup paperSize="9" scale="74" fitToHeight="0" orientation="landscape" verticalDpi="0" r:id="rId1"/>
</worksheet>
</file>

<file path=xl/worksheets/sheet4.xml><?xml version="1.0" encoding="utf-8"?>
<worksheet xmlns="http://schemas.openxmlformats.org/spreadsheetml/2006/main" xmlns:r="http://schemas.openxmlformats.org/officeDocument/2006/relationships">
  <dimension ref="A1:Z139"/>
  <sheetViews>
    <sheetView zoomScale="70" zoomScaleNormal="70" workbookViewId="0">
      <selection activeCell="Z48" sqref="Z48"/>
    </sheetView>
  </sheetViews>
  <sheetFormatPr defaultRowHeight="15"/>
  <cols>
    <col min="2" max="4" width="12.7109375" customWidth="1"/>
    <col min="6" max="6" width="9.140625" style="557"/>
  </cols>
  <sheetData>
    <row r="1" spans="1:26">
      <c r="A1" s="803" t="s">
        <v>448</v>
      </c>
      <c r="B1" s="803"/>
      <c r="C1" s="803"/>
      <c r="D1" s="803"/>
      <c r="E1" s="803"/>
      <c r="F1" s="803"/>
      <c r="G1" s="803"/>
      <c r="H1" s="803"/>
      <c r="J1" s="803" t="s">
        <v>451</v>
      </c>
      <c r="K1" s="803"/>
      <c r="L1" s="803"/>
      <c r="M1" s="803"/>
      <c r="N1" s="803"/>
      <c r="O1" s="803"/>
      <c r="P1" s="803"/>
      <c r="Q1" s="803"/>
      <c r="S1" s="803" t="s">
        <v>452</v>
      </c>
      <c r="T1" s="803"/>
      <c r="U1" s="803"/>
      <c r="V1" s="803"/>
      <c r="W1" s="803"/>
      <c r="X1" s="803"/>
      <c r="Y1" s="803"/>
      <c r="Z1" s="803"/>
    </row>
    <row r="2" spans="1:26" ht="15.75" thickBot="1">
      <c r="A2" s="803"/>
      <c r="B2" s="803"/>
      <c r="C2" s="803"/>
      <c r="D2" s="803"/>
      <c r="E2" s="803"/>
      <c r="F2" s="803"/>
      <c r="G2" s="803"/>
      <c r="H2" s="803"/>
      <c r="J2" s="803"/>
      <c r="K2" s="803"/>
      <c r="L2" s="803"/>
      <c r="M2" s="803"/>
      <c r="N2" s="803"/>
      <c r="O2" s="803"/>
      <c r="P2" s="803"/>
      <c r="Q2" s="803"/>
      <c r="S2" s="803"/>
      <c r="T2" s="803"/>
      <c r="U2" s="803"/>
      <c r="V2" s="803"/>
      <c r="W2" s="803"/>
      <c r="X2" s="803"/>
      <c r="Y2" s="803"/>
      <c r="Z2" s="803"/>
    </row>
    <row r="3" spans="1:26">
      <c r="A3" s="804" t="s">
        <v>354</v>
      </c>
      <c r="B3" s="806" t="s">
        <v>449</v>
      </c>
      <c r="C3" s="806"/>
      <c r="D3" s="806"/>
      <c r="E3" s="808" t="s">
        <v>424</v>
      </c>
      <c r="F3" s="806" t="s">
        <v>425</v>
      </c>
      <c r="G3" s="806" t="s">
        <v>426</v>
      </c>
      <c r="H3" s="810" t="s">
        <v>427</v>
      </c>
      <c r="J3" s="804" t="s">
        <v>354</v>
      </c>
      <c r="K3" s="806" t="s">
        <v>449</v>
      </c>
      <c r="L3" s="806"/>
      <c r="M3" s="806"/>
      <c r="N3" s="808" t="s">
        <v>424</v>
      </c>
      <c r="O3" s="806" t="s">
        <v>425</v>
      </c>
      <c r="P3" s="806" t="s">
        <v>426</v>
      </c>
      <c r="Q3" s="810" t="s">
        <v>427</v>
      </c>
      <c r="S3" s="804" t="s">
        <v>354</v>
      </c>
      <c r="T3" s="806" t="s">
        <v>449</v>
      </c>
      <c r="U3" s="806"/>
      <c r="V3" s="806"/>
      <c r="W3" s="808" t="s">
        <v>424</v>
      </c>
      <c r="X3" s="806" t="s">
        <v>425</v>
      </c>
      <c r="Y3" s="806" t="s">
        <v>426</v>
      </c>
      <c r="Z3" s="810" t="s">
        <v>427</v>
      </c>
    </row>
    <row r="4" spans="1:26">
      <c r="A4" s="805"/>
      <c r="B4" s="807"/>
      <c r="C4" s="807"/>
      <c r="D4" s="807"/>
      <c r="E4" s="809"/>
      <c r="F4" s="807"/>
      <c r="G4" s="807"/>
      <c r="H4" s="811"/>
      <c r="J4" s="805"/>
      <c r="K4" s="807"/>
      <c r="L4" s="807"/>
      <c r="M4" s="807"/>
      <c r="N4" s="809"/>
      <c r="O4" s="807"/>
      <c r="P4" s="807"/>
      <c r="Q4" s="811"/>
      <c r="S4" s="805"/>
      <c r="T4" s="807"/>
      <c r="U4" s="807"/>
      <c r="V4" s="807"/>
      <c r="W4" s="809"/>
      <c r="X4" s="807"/>
      <c r="Y4" s="807"/>
      <c r="Z4" s="811"/>
    </row>
    <row r="5" spans="1:26">
      <c r="A5" s="541">
        <v>1</v>
      </c>
      <c r="B5" s="812" t="s">
        <v>180</v>
      </c>
      <c r="C5" s="813"/>
      <c r="D5" s="814"/>
      <c r="E5" s="542" t="s">
        <v>428</v>
      </c>
      <c r="F5" s="411">
        <f>SUM(O5,X5,)</f>
        <v>0.16499999999999998</v>
      </c>
      <c r="G5" s="411">
        <f>SUM(P5,Y5,)</f>
        <v>0.122</v>
      </c>
      <c r="H5" s="543">
        <f>F5*90</f>
        <v>14.849999999999998</v>
      </c>
      <c r="J5" s="541">
        <v>1</v>
      </c>
      <c r="K5" s="812" t="s">
        <v>180</v>
      </c>
      <c r="L5" s="813"/>
      <c r="M5" s="814"/>
      <c r="N5" s="542" t="s">
        <v>428</v>
      </c>
      <c r="O5" s="573">
        <v>0.14299999999999999</v>
      </c>
      <c r="P5" s="573">
        <v>0.1</v>
      </c>
      <c r="Q5" s="608">
        <f>O5*90</f>
        <v>12.87</v>
      </c>
      <c r="S5" s="541">
        <v>1</v>
      </c>
      <c r="T5" s="812" t="s">
        <v>180</v>
      </c>
      <c r="U5" s="813"/>
      <c r="V5" s="814"/>
      <c r="W5" s="542" t="s">
        <v>428</v>
      </c>
      <c r="X5" s="573">
        <v>2.1999999999999999E-2</v>
      </c>
      <c r="Y5" s="573">
        <v>2.1999999999999999E-2</v>
      </c>
      <c r="Z5" s="608">
        <f>X5*90</f>
        <v>1.98</v>
      </c>
    </row>
    <row r="6" spans="1:26" ht="15.75">
      <c r="A6" s="541">
        <v>2</v>
      </c>
      <c r="B6" s="812" t="s">
        <v>118</v>
      </c>
      <c r="C6" s="813"/>
      <c r="D6" s="814"/>
      <c r="E6" s="542" t="s">
        <v>428</v>
      </c>
      <c r="F6" s="411">
        <f>SUM(O6,)</f>
        <v>0.28599999999999998</v>
      </c>
      <c r="G6" s="411">
        <f>SUM(P6,)</f>
        <v>0.2</v>
      </c>
      <c r="H6" s="543">
        <f>F6*105</f>
        <v>30.029999999999998</v>
      </c>
      <c r="J6" s="541">
        <v>2</v>
      </c>
      <c r="K6" s="812" t="s">
        <v>118</v>
      </c>
      <c r="L6" s="813"/>
      <c r="M6" s="814"/>
      <c r="N6" s="542" t="s">
        <v>428</v>
      </c>
      <c r="O6" s="573">
        <v>0.28599999999999998</v>
      </c>
      <c r="P6" s="573">
        <v>0.2</v>
      </c>
      <c r="Q6" s="608">
        <f>O6*105</f>
        <v>30.029999999999998</v>
      </c>
      <c r="S6" s="544">
        <v>2</v>
      </c>
      <c r="T6" s="796" t="s">
        <v>75</v>
      </c>
      <c r="U6" s="797"/>
      <c r="V6" s="798"/>
      <c r="W6" s="545" t="s">
        <v>428</v>
      </c>
      <c r="X6" s="601">
        <v>0.54800000000000004</v>
      </c>
      <c r="Y6" s="601">
        <v>0.40300000000000002</v>
      </c>
      <c r="Z6" s="602">
        <f>X6*535</f>
        <v>293.18</v>
      </c>
    </row>
    <row r="7" spans="1:26" ht="15.75">
      <c r="A7" s="544">
        <v>3</v>
      </c>
      <c r="B7" s="796" t="s">
        <v>75</v>
      </c>
      <c r="C7" s="797"/>
      <c r="D7" s="798"/>
      <c r="E7" s="545" t="s">
        <v>428</v>
      </c>
      <c r="F7" s="251">
        <f>SUM(X6)</f>
        <v>0.54800000000000004</v>
      </c>
      <c r="G7" s="251">
        <f>SUM(Y6)</f>
        <v>0.40300000000000002</v>
      </c>
      <c r="H7" s="546">
        <f>F7*535</f>
        <v>293.18</v>
      </c>
      <c r="J7" s="541">
        <v>3</v>
      </c>
      <c r="K7" s="796" t="s">
        <v>155</v>
      </c>
      <c r="L7" s="797"/>
      <c r="M7" s="798"/>
      <c r="N7" s="545" t="s">
        <v>428</v>
      </c>
      <c r="O7" s="601">
        <v>0.05</v>
      </c>
      <c r="P7" s="601">
        <v>0.05</v>
      </c>
      <c r="Q7" s="602">
        <f>O7*68.6</f>
        <v>3.4299999999999997</v>
      </c>
      <c r="S7" s="544">
        <v>3</v>
      </c>
      <c r="T7" s="796" t="s">
        <v>429</v>
      </c>
      <c r="U7" s="797"/>
      <c r="V7" s="798"/>
      <c r="W7" s="545" t="s">
        <v>428</v>
      </c>
      <c r="X7" s="601">
        <v>1.0999999999999999E-2</v>
      </c>
      <c r="Y7" s="601">
        <v>7.0000000000000001E-3</v>
      </c>
      <c r="Z7" s="602">
        <f>X7*117.5</f>
        <v>1.2925</v>
      </c>
    </row>
    <row r="8" spans="1:26" ht="15.75">
      <c r="A8" s="541">
        <v>4</v>
      </c>
      <c r="B8" s="796" t="s">
        <v>429</v>
      </c>
      <c r="C8" s="797"/>
      <c r="D8" s="798"/>
      <c r="E8" s="545" t="s">
        <v>428</v>
      </c>
      <c r="F8" s="251">
        <f>SUM(X7,)</f>
        <v>1.0999999999999999E-2</v>
      </c>
      <c r="G8" s="251">
        <f>SUM(Y7,)</f>
        <v>7.0000000000000001E-3</v>
      </c>
      <c r="H8" s="546">
        <f>F8*117.5</f>
        <v>1.2925</v>
      </c>
      <c r="J8" s="541">
        <v>4</v>
      </c>
      <c r="K8" s="796" t="s">
        <v>52</v>
      </c>
      <c r="L8" s="797"/>
      <c r="M8" s="798"/>
      <c r="N8" s="545" t="s">
        <v>428</v>
      </c>
      <c r="O8" s="601">
        <v>0.33300000000000002</v>
      </c>
      <c r="P8" s="601">
        <v>0.3</v>
      </c>
      <c r="Q8" s="602">
        <f>O8*130</f>
        <v>43.29</v>
      </c>
      <c r="S8" s="541">
        <v>4</v>
      </c>
      <c r="T8" s="796" t="s">
        <v>77</v>
      </c>
      <c r="U8" s="797"/>
      <c r="V8" s="798"/>
      <c r="W8" s="545" t="s">
        <v>428</v>
      </c>
      <c r="X8" s="601">
        <v>0.04</v>
      </c>
      <c r="Y8" s="601">
        <v>0.04</v>
      </c>
      <c r="Z8" s="603">
        <f>X8*39.4</f>
        <v>1.5760000000000001</v>
      </c>
    </row>
    <row r="9" spans="1:26" ht="15.75">
      <c r="A9" s="541">
        <v>5</v>
      </c>
      <c r="B9" s="796" t="s">
        <v>77</v>
      </c>
      <c r="C9" s="797"/>
      <c r="D9" s="798"/>
      <c r="E9" s="545" t="s">
        <v>428</v>
      </c>
      <c r="F9" s="251">
        <f>SUM(X8)</f>
        <v>0.04</v>
      </c>
      <c r="G9" s="251">
        <f>SUM(Y8)</f>
        <v>0.04</v>
      </c>
      <c r="H9" s="547">
        <f>F9*39.4</f>
        <v>1.5760000000000001</v>
      </c>
      <c r="J9" s="541">
        <v>5</v>
      </c>
      <c r="K9" s="796" t="s">
        <v>103</v>
      </c>
      <c r="L9" s="797"/>
      <c r="M9" s="798"/>
      <c r="N9" s="545" t="s">
        <v>428</v>
      </c>
      <c r="O9" s="604">
        <v>6.0000000000000001E-3</v>
      </c>
      <c r="P9" s="601">
        <v>6.0000000000000001E-3</v>
      </c>
      <c r="Q9" s="603">
        <f>O9*157.5</f>
        <v>0.94500000000000006</v>
      </c>
      <c r="S9" s="544">
        <v>5</v>
      </c>
      <c r="T9" s="796" t="s">
        <v>155</v>
      </c>
      <c r="U9" s="797"/>
      <c r="V9" s="798"/>
      <c r="W9" s="545" t="s">
        <v>428</v>
      </c>
      <c r="X9" s="601">
        <v>8.4000000000000005E-2</v>
      </c>
      <c r="Y9" s="601">
        <v>8.4000000000000005E-2</v>
      </c>
      <c r="Z9" s="602">
        <f>X9*68.6</f>
        <v>5.7623999999999995</v>
      </c>
    </row>
    <row r="10" spans="1:26" ht="15.75">
      <c r="A10" s="541">
        <v>6</v>
      </c>
      <c r="B10" s="796" t="s">
        <v>155</v>
      </c>
      <c r="C10" s="797"/>
      <c r="D10" s="798"/>
      <c r="E10" s="545" t="s">
        <v>428</v>
      </c>
      <c r="F10" s="251">
        <f>SUM(O7,X9,)</f>
        <v>0.13400000000000001</v>
      </c>
      <c r="G10" s="251">
        <f>SUM(P7,Y9,)</f>
        <v>0.13400000000000001</v>
      </c>
      <c r="H10" s="546">
        <f>F10*68.6</f>
        <v>9.1923999999999992</v>
      </c>
      <c r="J10" s="541">
        <v>6</v>
      </c>
      <c r="K10" s="796" t="s">
        <v>430</v>
      </c>
      <c r="L10" s="797"/>
      <c r="M10" s="798"/>
      <c r="N10" s="545" t="s">
        <v>428</v>
      </c>
      <c r="O10" s="601">
        <v>8.9999999999999993E-3</v>
      </c>
      <c r="P10" s="601">
        <v>8.9999999999999993E-3</v>
      </c>
      <c r="Q10" s="603">
        <f>O10*474.4</f>
        <v>4.2695999999999996</v>
      </c>
      <c r="S10" s="544">
        <v>6</v>
      </c>
      <c r="T10" s="795" t="s">
        <v>121</v>
      </c>
      <c r="U10" s="795"/>
      <c r="V10" s="795"/>
      <c r="W10" s="545" t="s">
        <v>428</v>
      </c>
      <c r="X10" s="601">
        <v>0.56000000000000005</v>
      </c>
      <c r="Y10" s="601">
        <v>0.40300000000000002</v>
      </c>
      <c r="Z10" s="603">
        <f>X10*58</f>
        <v>32.480000000000004</v>
      </c>
    </row>
    <row r="11" spans="1:26" ht="15.75">
      <c r="A11" s="544">
        <v>7</v>
      </c>
      <c r="B11" s="796" t="s">
        <v>52</v>
      </c>
      <c r="C11" s="797"/>
      <c r="D11" s="798"/>
      <c r="E11" s="545" t="s">
        <v>428</v>
      </c>
      <c r="F11" s="251">
        <f t="shared" ref="F11:G13" si="0">SUM(O8,)</f>
        <v>0.33300000000000002</v>
      </c>
      <c r="G11" s="251">
        <f t="shared" si="0"/>
        <v>0.3</v>
      </c>
      <c r="H11" s="546">
        <f>F11*130</f>
        <v>43.29</v>
      </c>
      <c r="J11" s="541">
        <v>7</v>
      </c>
      <c r="K11" s="796" t="s">
        <v>172</v>
      </c>
      <c r="L11" s="797"/>
      <c r="M11" s="798"/>
      <c r="N11" s="545" t="s">
        <v>428</v>
      </c>
      <c r="O11" s="601">
        <v>0.01</v>
      </c>
      <c r="P11" s="601">
        <v>0.01</v>
      </c>
      <c r="Q11" s="603">
        <f>O11*373</f>
        <v>3.73</v>
      </c>
      <c r="S11" s="541">
        <v>7</v>
      </c>
      <c r="T11" s="795" t="s">
        <v>67</v>
      </c>
      <c r="U11" s="795"/>
      <c r="V11" s="795"/>
      <c r="W11" s="545" t="s">
        <v>428</v>
      </c>
      <c r="X11" s="601">
        <v>1.405</v>
      </c>
      <c r="Y11" s="601">
        <v>1.02</v>
      </c>
      <c r="Z11" s="603">
        <f>X11*21.5</f>
        <v>30.2075</v>
      </c>
    </row>
    <row r="12" spans="1:26" ht="15.75">
      <c r="A12" s="541">
        <v>8</v>
      </c>
      <c r="B12" s="796" t="s">
        <v>103</v>
      </c>
      <c r="C12" s="797"/>
      <c r="D12" s="798"/>
      <c r="E12" s="545" t="s">
        <v>428</v>
      </c>
      <c r="F12" s="548">
        <f t="shared" si="0"/>
        <v>6.0000000000000001E-3</v>
      </c>
      <c r="G12" s="548">
        <f t="shared" si="0"/>
        <v>6.0000000000000001E-3</v>
      </c>
      <c r="H12" s="547">
        <f>F12*157.5</f>
        <v>0.94500000000000006</v>
      </c>
      <c r="J12" s="541">
        <v>8</v>
      </c>
      <c r="K12" s="796" t="s">
        <v>104</v>
      </c>
      <c r="L12" s="797"/>
      <c r="M12" s="798"/>
      <c r="N12" s="545" t="s">
        <v>428</v>
      </c>
      <c r="O12" s="601">
        <v>1.4E-2</v>
      </c>
      <c r="P12" s="601">
        <v>1.4E-2</v>
      </c>
      <c r="Q12" s="603">
        <f>O12*39.8</f>
        <v>0.55719999999999992</v>
      </c>
      <c r="S12" s="544">
        <v>8</v>
      </c>
      <c r="T12" s="795" t="s">
        <v>241</v>
      </c>
      <c r="U12" s="795"/>
      <c r="V12" s="795"/>
      <c r="W12" s="545" t="s">
        <v>428</v>
      </c>
      <c r="X12" s="601">
        <v>0.04</v>
      </c>
      <c r="Y12" s="601">
        <v>0.04</v>
      </c>
      <c r="Z12" s="603">
        <f>X12*213</f>
        <v>8.52</v>
      </c>
    </row>
    <row r="13" spans="1:26" ht="15.75">
      <c r="A13" s="541">
        <v>9</v>
      </c>
      <c r="B13" s="796" t="s">
        <v>430</v>
      </c>
      <c r="C13" s="797"/>
      <c r="D13" s="798"/>
      <c r="E13" s="545" t="s">
        <v>428</v>
      </c>
      <c r="F13" s="251">
        <f t="shared" si="0"/>
        <v>8.9999999999999993E-3</v>
      </c>
      <c r="G13" s="251">
        <f t="shared" si="0"/>
        <v>8.9999999999999993E-3</v>
      </c>
      <c r="H13" s="547">
        <f>F13*474.4</f>
        <v>4.2695999999999996</v>
      </c>
      <c r="J13" s="541">
        <v>9</v>
      </c>
      <c r="K13" s="795" t="s">
        <v>294</v>
      </c>
      <c r="L13" s="795"/>
      <c r="M13" s="795"/>
      <c r="N13" s="545" t="s">
        <v>428</v>
      </c>
      <c r="O13" s="601">
        <v>9.1999999999999998E-2</v>
      </c>
      <c r="P13" s="601">
        <v>9.1999999999999998E-2</v>
      </c>
      <c r="Q13" s="603">
        <f>O13*43.2</f>
        <v>3.9744000000000002</v>
      </c>
      <c r="S13" s="544">
        <v>9</v>
      </c>
      <c r="T13" s="796" t="s">
        <v>313</v>
      </c>
      <c r="U13" s="797"/>
      <c r="V13" s="798"/>
      <c r="W13" s="545" t="s">
        <v>428</v>
      </c>
      <c r="X13" s="601">
        <v>7.0000000000000001E-3</v>
      </c>
      <c r="Y13" s="601">
        <v>7.0000000000000001E-3</v>
      </c>
      <c r="Z13" s="603">
        <f>X13*30</f>
        <v>0.21</v>
      </c>
    </row>
    <row r="14" spans="1:26" ht="15.75">
      <c r="A14" s="541">
        <v>10</v>
      </c>
      <c r="B14" s="795" t="s">
        <v>121</v>
      </c>
      <c r="C14" s="795"/>
      <c r="D14" s="795"/>
      <c r="E14" s="545" t="s">
        <v>428</v>
      </c>
      <c r="F14" s="251">
        <f t="shared" ref="F14:G16" si="1">SUM(X10,)</f>
        <v>0.56000000000000005</v>
      </c>
      <c r="G14" s="251">
        <f t="shared" si="1"/>
        <v>0.40300000000000002</v>
      </c>
      <c r="H14" s="547">
        <f>F14*58</f>
        <v>32.480000000000004</v>
      </c>
      <c r="J14" s="541">
        <v>10</v>
      </c>
      <c r="K14" s="795" t="s">
        <v>85</v>
      </c>
      <c r="L14" s="795"/>
      <c r="M14" s="795"/>
      <c r="N14" s="545" t="s">
        <v>431</v>
      </c>
      <c r="O14" s="601">
        <v>1.2E-2</v>
      </c>
      <c r="P14" s="601">
        <v>1.2E-2</v>
      </c>
      <c r="Q14" s="602">
        <f>O14*114</f>
        <v>1.3680000000000001</v>
      </c>
      <c r="S14" s="541">
        <v>10</v>
      </c>
      <c r="T14" s="795" t="s">
        <v>87</v>
      </c>
      <c r="U14" s="795"/>
      <c r="V14" s="795"/>
      <c r="W14" s="545" t="s">
        <v>428</v>
      </c>
      <c r="X14" s="601">
        <v>0.36399999999999999</v>
      </c>
      <c r="Y14" s="601">
        <v>0.27800000000000002</v>
      </c>
      <c r="Z14" s="603">
        <f>X14*281</f>
        <v>102.28399999999999</v>
      </c>
    </row>
    <row r="15" spans="1:26" ht="15.75">
      <c r="A15" s="544">
        <v>11</v>
      </c>
      <c r="B15" s="795" t="s">
        <v>67</v>
      </c>
      <c r="C15" s="795"/>
      <c r="D15" s="795"/>
      <c r="E15" s="545" t="s">
        <v>428</v>
      </c>
      <c r="F15" s="251">
        <f t="shared" si="1"/>
        <v>1.405</v>
      </c>
      <c r="G15" s="251">
        <f t="shared" si="1"/>
        <v>1.02</v>
      </c>
      <c r="H15" s="547">
        <f>F15*21.5</f>
        <v>30.2075</v>
      </c>
      <c r="J15" s="541">
        <v>11</v>
      </c>
      <c r="K15" s="795" t="s">
        <v>25</v>
      </c>
      <c r="L15" s="795"/>
      <c r="M15" s="795"/>
      <c r="N15" s="545" t="s">
        <v>428</v>
      </c>
      <c r="O15" s="601">
        <v>0.122</v>
      </c>
      <c r="P15" s="601">
        <v>0.122</v>
      </c>
      <c r="Q15" s="602">
        <f>O15*792</f>
        <v>96.623999999999995</v>
      </c>
      <c r="S15" s="544">
        <v>11</v>
      </c>
      <c r="T15" s="795" t="s">
        <v>69</v>
      </c>
      <c r="U15" s="795"/>
      <c r="V15" s="795"/>
      <c r="W15" s="545" t="s">
        <v>428</v>
      </c>
      <c r="X15" s="601">
        <v>0.23499999999999999</v>
      </c>
      <c r="Y15" s="601">
        <v>0.19500000000000001</v>
      </c>
      <c r="Z15" s="602">
        <f>X15*52</f>
        <v>12.219999999999999</v>
      </c>
    </row>
    <row r="16" spans="1:26" ht="15.75">
      <c r="A16" s="541">
        <v>12</v>
      </c>
      <c r="B16" s="795" t="s">
        <v>241</v>
      </c>
      <c r="C16" s="795"/>
      <c r="D16" s="795"/>
      <c r="E16" s="545" t="s">
        <v>428</v>
      </c>
      <c r="F16" s="251">
        <f t="shared" si="1"/>
        <v>0.04</v>
      </c>
      <c r="G16" s="251">
        <f t="shared" si="1"/>
        <v>0.04</v>
      </c>
      <c r="H16" s="547">
        <f>F16*213</f>
        <v>8.52</v>
      </c>
      <c r="J16" s="541">
        <v>12</v>
      </c>
      <c r="K16" s="795" t="s">
        <v>27</v>
      </c>
      <c r="L16" s="795"/>
      <c r="M16" s="795"/>
      <c r="N16" s="545" t="s">
        <v>431</v>
      </c>
      <c r="O16" s="601">
        <v>1.6619999999999999</v>
      </c>
      <c r="P16" s="601">
        <v>1.6619999999999999</v>
      </c>
      <c r="Q16" s="603">
        <f>O16*69</f>
        <v>114.678</v>
      </c>
      <c r="S16" s="544">
        <v>12</v>
      </c>
      <c r="T16" s="795" t="s">
        <v>294</v>
      </c>
      <c r="U16" s="795"/>
      <c r="V16" s="795"/>
      <c r="W16" s="545" t="s">
        <v>428</v>
      </c>
      <c r="X16" s="601">
        <v>0.14599999999999999</v>
      </c>
      <c r="Y16" s="601">
        <v>0.14599999999999999</v>
      </c>
      <c r="Z16" s="603">
        <f>X16*43.2</f>
        <v>6.3071999999999999</v>
      </c>
    </row>
    <row r="17" spans="1:26" ht="15.75">
      <c r="A17" s="541">
        <v>13</v>
      </c>
      <c r="B17" s="796" t="s">
        <v>172</v>
      </c>
      <c r="C17" s="797"/>
      <c r="D17" s="798"/>
      <c r="E17" s="545" t="s">
        <v>428</v>
      </c>
      <c r="F17" s="251">
        <f>SUM(O11,)</f>
        <v>0.01</v>
      </c>
      <c r="G17" s="251">
        <f>SUM(P11,)</f>
        <v>0.01</v>
      </c>
      <c r="H17" s="547">
        <f>F17*373</f>
        <v>3.73</v>
      </c>
      <c r="J17" s="541">
        <v>13</v>
      </c>
      <c r="K17" s="815" t="s">
        <v>111</v>
      </c>
      <c r="L17" s="816"/>
      <c r="M17" s="817"/>
      <c r="N17" s="545" t="s">
        <v>428</v>
      </c>
      <c r="O17" s="604">
        <v>1.4999999999999999E-2</v>
      </c>
      <c r="P17" s="601">
        <v>1.4999999999999999E-2</v>
      </c>
      <c r="Q17" s="603">
        <f>O17*253</f>
        <v>3.7949999999999999</v>
      </c>
      <c r="S17" s="541">
        <v>13</v>
      </c>
      <c r="T17" s="795" t="s">
        <v>85</v>
      </c>
      <c r="U17" s="795"/>
      <c r="V17" s="795"/>
      <c r="W17" s="545" t="s">
        <v>431</v>
      </c>
      <c r="X17" s="601">
        <v>5.7000000000000002E-2</v>
      </c>
      <c r="Y17" s="601">
        <v>5.7000000000000002E-2</v>
      </c>
      <c r="Z17" s="602">
        <f>X17*114</f>
        <v>6.4980000000000002</v>
      </c>
    </row>
    <row r="18" spans="1:26" ht="15.75">
      <c r="A18" s="541">
        <v>14</v>
      </c>
      <c r="B18" s="796" t="s">
        <v>104</v>
      </c>
      <c r="C18" s="797"/>
      <c r="D18" s="798"/>
      <c r="E18" s="545" t="s">
        <v>428</v>
      </c>
      <c r="F18" s="251">
        <f>SUM(O12,)</f>
        <v>1.4E-2</v>
      </c>
      <c r="G18" s="251">
        <f>SUM(P12,)</f>
        <v>1.4E-2</v>
      </c>
      <c r="H18" s="547">
        <f>F18*39.8</f>
        <v>0.55719999999999992</v>
      </c>
      <c r="J18" s="541">
        <v>14</v>
      </c>
      <c r="K18" s="795" t="s">
        <v>71</v>
      </c>
      <c r="L18" s="795"/>
      <c r="M18" s="795"/>
      <c r="N18" s="545" t="s">
        <v>428</v>
      </c>
      <c r="O18" s="601">
        <v>6.6000000000000003E-2</v>
      </c>
      <c r="P18" s="601">
        <v>5.2999999999999999E-2</v>
      </c>
      <c r="Q18" s="603">
        <f>O18*50</f>
        <v>3.3000000000000003</v>
      </c>
      <c r="S18" s="544">
        <v>14</v>
      </c>
      <c r="T18" s="795" t="s">
        <v>25</v>
      </c>
      <c r="U18" s="795"/>
      <c r="V18" s="795"/>
      <c r="W18" s="545" t="s">
        <v>428</v>
      </c>
      <c r="X18" s="601">
        <v>7.4999999999999997E-2</v>
      </c>
      <c r="Y18" s="601">
        <v>7.4999999999999997E-2</v>
      </c>
      <c r="Z18" s="602">
        <f>X18*792</f>
        <v>59.4</v>
      </c>
    </row>
    <row r="19" spans="1:26" ht="15.75">
      <c r="A19" s="544">
        <v>15</v>
      </c>
      <c r="B19" s="796" t="s">
        <v>313</v>
      </c>
      <c r="C19" s="797"/>
      <c r="D19" s="798"/>
      <c r="E19" s="545" t="s">
        <v>428</v>
      </c>
      <c r="F19" s="251">
        <f>SUM(X13,)</f>
        <v>7.0000000000000001E-3</v>
      </c>
      <c r="G19" s="251">
        <f>SUM(Y13,)</f>
        <v>7.0000000000000001E-3</v>
      </c>
      <c r="H19" s="547">
        <f>F19*30</f>
        <v>0.21</v>
      </c>
      <c r="J19" s="541">
        <v>15</v>
      </c>
      <c r="K19" s="795" t="s">
        <v>83</v>
      </c>
      <c r="L19" s="795"/>
      <c r="M19" s="795"/>
      <c r="N19" s="545" t="s">
        <v>428</v>
      </c>
      <c r="O19" s="601">
        <v>0.03</v>
      </c>
      <c r="P19" s="601">
        <v>0.03</v>
      </c>
      <c r="Q19" s="602">
        <f>O19*28.6</f>
        <v>0.85799999999999998</v>
      </c>
      <c r="S19" s="544">
        <v>15</v>
      </c>
      <c r="T19" s="795" t="s">
        <v>27</v>
      </c>
      <c r="U19" s="795"/>
      <c r="V19" s="795"/>
      <c r="W19" s="545" t="s">
        <v>431</v>
      </c>
      <c r="X19" s="601">
        <v>0.152</v>
      </c>
      <c r="Y19" s="601">
        <v>0.152</v>
      </c>
      <c r="Z19" s="603">
        <f>X19*69</f>
        <v>10.488</v>
      </c>
    </row>
    <row r="20" spans="1:26" ht="15.75">
      <c r="A20" s="541">
        <v>16</v>
      </c>
      <c r="B20" s="795" t="s">
        <v>87</v>
      </c>
      <c r="C20" s="795"/>
      <c r="D20" s="795"/>
      <c r="E20" s="545" t="s">
        <v>428</v>
      </c>
      <c r="F20" s="251">
        <f>SUM(X14,)</f>
        <v>0.36399999999999999</v>
      </c>
      <c r="G20" s="251">
        <f>SUM(Y14,)</f>
        <v>0.27800000000000002</v>
      </c>
      <c r="H20" s="547">
        <f>F20*281</f>
        <v>102.28399999999999</v>
      </c>
      <c r="J20" s="541">
        <v>16</v>
      </c>
      <c r="K20" s="795" t="s">
        <v>69</v>
      </c>
      <c r="L20" s="795"/>
      <c r="M20" s="795"/>
      <c r="N20" s="545" t="s">
        <v>428</v>
      </c>
      <c r="O20" s="601">
        <v>0.02</v>
      </c>
      <c r="P20" s="601">
        <v>1.7000000000000001E-2</v>
      </c>
      <c r="Q20" s="602">
        <f>O20*52</f>
        <v>1.04</v>
      </c>
      <c r="S20" s="541">
        <v>16</v>
      </c>
      <c r="T20" s="795" t="s">
        <v>71</v>
      </c>
      <c r="U20" s="795"/>
      <c r="V20" s="795"/>
      <c r="W20" s="545" t="s">
        <v>428</v>
      </c>
      <c r="X20" s="601">
        <v>0.46</v>
      </c>
      <c r="Y20" s="601">
        <v>0.376</v>
      </c>
      <c r="Z20" s="603">
        <f>X20*50</f>
        <v>23</v>
      </c>
    </row>
    <row r="21" spans="1:26" ht="15.75">
      <c r="A21" s="541">
        <v>17</v>
      </c>
      <c r="B21" s="795" t="s">
        <v>69</v>
      </c>
      <c r="C21" s="795"/>
      <c r="D21" s="795"/>
      <c r="E21" s="545" t="s">
        <v>428</v>
      </c>
      <c r="F21" s="251">
        <f>SUM(O20,X15,)</f>
        <v>0.255</v>
      </c>
      <c r="G21" s="251">
        <f>SUM(P20,Y15,)</f>
        <v>0.21200000000000002</v>
      </c>
      <c r="H21" s="546">
        <f>F21*52</f>
        <v>13.26</v>
      </c>
      <c r="J21" s="541">
        <v>17</v>
      </c>
      <c r="K21" s="796" t="s">
        <v>432</v>
      </c>
      <c r="L21" s="797"/>
      <c r="M21" s="798"/>
      <c r="N21" s="545" t="s">
        <v>428</v>
      </c>
      <c r="O21" s="601">
        <v>0.02</v>
      </c>
      <c r="P21" s="601">
        <v>0.02</v>
      </c>
      <c r="Q21" s="602">
        <f>O21*105</f>
        <v>2.1</v>
      </c>
      <c r="S21" s="544">
        <v>17</v>
      </c>
      <c r="T21" s="795" t="s">
        <v>83</v>
      </c>
      <c r="U21" s="795"/>
      <c r="V21" s="795"/>
      <c r="W21" s="545" t="s">
        <v>428</v>
      </c>
      <c r="X21" s="601">
        <v>1.7999999999999999E-2</v>
      </c>
      <c r="Y21" s="601">
        <v>1.7999999999999999E-2</v>
      </c>
      <c r="Z21" s="602">
        <f>X21*23.6</f>
        <v>0.42480000000000001</v>
      </c>
    </row>
    <row r="22" spans="1:26" ht="15.75">
      <c r="A22" s="541">
        <v>18</v>
      </c>
      <c r="B22" s="795" t="s">
        <v>294</v>
      </c>
      <c r="C22" s="795"/>
      <c r="D22" s="795"/>
      <c r="E22" s="545" t="s">
        <v>428</v>
      </c>
      <c r="F22" s="251">
        <f t="shared" ref="F22:G25" si="2">SUM(O13,X16,)</f>
        <v>0.23799999999999999</v>
      </c>
      <c r="G22" s="251">
        <f t="shared" si="2"/>
        <v>0.23799999999999999</v>
      </c>
      <c r="H22" s="547">
        <f>F22*43.2</f>
        <v>10.281600000000001</v>
      </c>
      <c r="J22" s="541">
        <v>18</v>
      </c>
      <c r="K22" s="796" t="s">
        <v>435</v>
      </c>
      <c r="L22" s="797"/>
      <c r="M22" s="798"/>
      <c r="N22" s="545" t="s">
        <v>428</v>
      </c>
      <c r="O22" s="601">
        <v>9.4E-2</v>
      </c>
      <c r="P22" s="601">
        <v>0.08</v>
      </c>
      <c r="Q22" s="603">
        <f>O22*85</f>
        <v>7.99</v>
      </c>
      <c r="S22" s="544">
        <v>18</v>
      </c>
      <c r="T22" s="796" t="s">
        <v>433</v>
      </c>
      <c r="U22" s="797"/>
      <c r="V22" s="798"/>
      <c r="W22" s="545" t="s">
        <v>428</v>
      </c>
      <c r="X22" s="601">
        <v>0.13700000000000001</v>
      </c>
      <c r="Y22" s="601">
        <v>0.13400000000000001</v>
      </c>
      <c r="Z22" s="602">
        <f>X22*85</f>
        <v>11.645000000000001</v>
      </c>
    </row>
    <row r="23" spans="1:26" ht="15.75">
      <c r="A23" s="544">
        <v>19</v>
      </c>
      <c r="B23" s="795" t="s">
        <v>85</v>
      </c>
      <c r="C23" s="795"/>
      <c r="D23" s="795"/>
      <c r="E23" s="545" t="s">
        <v>431</v>
      </c>
      <c r="F23" s="251">
        <f t="shared" si="2"/>
        <v>6.9000000000000006E-2</v>
      </c>
      <c r="G23" s="251">
        <f t="shared" si="2"/>
        <v>6.9000000000000006E-2</v>
      </c>
      <c r="H23" s="546">
        <f>F23*114</f>
        <v>7.8660000000000005</v>
      </c>
      <c r="J23" s="541">
        <v>19</v>
      </c>
      <c r="K23" s="796" t="s">
        <v>36</v>
      </c>
      <c r="L23" s="797"/>
      <c r="M23" s="798"/>
      <c r="N23" s="545" t="s">
        <v>428</v>
      </c>
      <c r="O23" s="601">
        <v>0.01</v>
      </c>
      <c r="P23" s="601">
        <v>0.01</v>
      </c>
      <c r="Q23" s="603">
        <f>O23*45.7</f>
        <v>0.45700000000000002</v>
      </c>
      <c r="S23" s="541">
        <v>19</v>
      </c>
      <c r="T23" s="795" t="s">
        <v>434</v>
      </c>
      <c r="U23" s="795"/>
      <c r="V23" s="795"/>
      <c r="W23" s="545" t="s">
        <v>428</v>
      </c>
      <c r="X23" s="601">
        <v>0.185</v>
      </c>
      <c r="Y23" s="601">
        <v>0.16800000000000001</v>
      </c>
      <c r="Z23" s="603">
        <f>X23*131.2</f>
        <v>24.271999999999998</v>
      </c>
    </row>
    <row r="24" spans="1:26" ht="15.75">
      <c r="A24" s="541">
        <v>20</v>
      </c>
      <c r="B24" s="795" t="s">
        <v>25</v>
      </c>
      <c r="C24" s="795"/>
      <c r="D24" s="795"/>
      <c r="E24" s="545" t="s">
        <v>428</v>
      </c>
      <c r="F24" s="251">
        <f t="shared" si="2"/>
        <v>0.19700000000000001</v>
      </c>
      <c r="G24" s="251">
        <f t="shared" si="2"/>
        <v>0.19700000000000001</v>
      </c>
      <c r="H24" s="546">
        <f>F24*792</f>
        <v>156.024</v>
      </c>
      <c r="J24" s="541">
        <v>20</v>
      </c>
      <c r="K24" s="795" t="s">
        <v>34</v>
      </c>
      <c r="L24" s="795"/>
      <c r="M24" s="795"/>
      <c r="N24" s="545" t="s">
        <v>428</v>
      </c>
      <c r="O24" s="601">
        <v>0.03</v>
      </c>
      <c r="P24" s="601">
        <v>0.03</v>
      </c>
      <c r="Q24" s="603">
        <f>O24*92.7</f>
        <v>2.7810000000000001</v>
      </c>
      <c r="S24" s="544">
        <v>20</v>
      </c>
      <c r="T24" s="796" t="s">
        <v>435</v>
      </c>
      <c r="U24" s="797"/>
      <c r="V24" s="798"/>
      <c r="W24" s="545" t="s">
        <v>428</v>
      </c>
      <c r="X24" s="601">
        <v>0.06</v>
      </c>
      <c r="Y24" s="601">
        <v>5.0999999999999997E-2</v>
      </c>
      <c r="Z24" s="603">
        <f>X24*85</f>
        <v>5.0999999999999996</v>
      </c>
    </row>
    <row r="25" spans="1:26" ht="15.75">
      <c r="A25" s="541">
        <v>21</v>
      </c>
      <c r="B25" s="795" t="s">
        <v>27</v>
      </c>
      <c r="C25" s="795"/>
      <c r="D25" s="795"/>
      <c r="E25" s="545" t="s">
        <v>431</v>
      </c>
      <c r="F25" s="251">
        <f t="shared" si="2"/>
        <v>1.8139999999999998</v>
      </c>
      <c r="G25" s="251">
        <f t="shared" si="2"/>
        <v>1.8139999999999998</v>
      </c>
      <c r="H25" s="547">
        <f>F25*69</f>
        <v>125.16599999999998</v>
      </c>
      <c r="J25" s="541">
        <v>21</v>
      </c>
      <c r="K25" s="795" t="s">
        <v>33</v>
      </c>
      <c r="L25" s="795"/>
      <c r="M25" s="795"/>
      <c r="N25" s="545" t="s">
        <v>428</v>
      </c>
      <c r="O25" s="601">
        <v>0.17399999999999999</v>
      </c>
      <c r="P25" s="601">
        <v>0.17399999999999999</v>
      </c>
      <c r="Q25" s="602">
        <f>O25*83</f>
        <v>14.441999999999998</v>
      </c>
      <c r="S25" s="544">
        <v>21</v>
      </c>
      <c r="T25" s="795" t="s">
        <v>96</v>
      </c>
      <c r="U25" s="795"/>
      <c r="V25" s="795"/>
      <c r="W25" s="545" t="s">
        <v>428</v>
      </c>
      <c r="X25" s="601">
        <v>0.3</v>
      </c>
      <c r="Y25" s="601">
        <v>0.3</v>
      </c>
      <c r="Z25" s="603">
        <f>X25*48.4</f>
        <v>14.52</v>
      </c>
    </row>
    <row r="26" spans="1:26" ht="15.75">
      <c r="A26" s="541">
        <v>22</v>
      </c>
      <c r="B26" s="815" t="s">
        <v>111</v>
      </c>
      <c r="C26" s="816"/>
      <c r="D26" s="817"/>
      <c r="E26" s="545" t="s">
        <v>428</v>
      </c>
      <c r="F26" s="548">
        <f>SUM(O17,)</f>
        <v>1.4999999999999999E-2</v>
      </c>
      <c r="G26" s="548">
        <f>SUM(P17,)</f>
        <v>1.4999999999999999E-2</v>
      </c>
      <c r="H26" s="547">
        <f>F26*253</f>
        <v>3.7949999999999999</v>
      </c>
      <c r="J26" s="541">
        <v>22</v>
      </c>
      <c r="K26" s="795" t="s">
        <v>59</v>
      </c>
      <c r="L26" s="795"/>
      <c r="M26" s="795"/>
      <c r="N26" s="545" t="s">
        <v>428</v>
      </c>
      <c r="O26" s="601">
        <v>0.10299999999999999</v>
      </c>
      <c r="P26" s="601">
        <v>8.1000000000000003E-2</v>
      </c>
      <c r="Q26" s="603">
        <f>O26*29</f>
        <v>2.9869999999999997</v>
      </c>
      <c r="S26" s="541">
        <v>22</v>
      </c>
      <c r="T26" s="795" t="s">
        <v>34</v>
      </c>
      <c r="U26" s="795"/>
      <c r="V26" s="795"/>
      <c r="W26" s="545" t="s">
        <v>428</v>
      </c>
      <c r="X26" s="601">
        <v>0.17899999999999999</v>
      </c>
      <c r="Y26" s="601">
        <v>0.17899999999999999</v>
      </c>
      <c r="Z26" s="603">
        <f>X26*92.7</f>
        <v>16.593299999999999</v>
      </c>
    </row>
    <row r="27" spans="1:26" ht="15.75">
      <c r="A27" s="544">
        <v>23</v>
      </c>
      <c r="B27" s="795" t="s">
        <v>71</v>
      </c>
      <c r="C27" s="795"/>
      <c r="D27" s="795"/>
      <c r="E27" s="545" t="s">
        <v>428</v>
      </c>
      <c r="F27" s="251">
        <f>SUM(O18,X20,)</f>
        <v>0.52600000000000002</v>
      </c>
      <c r="G27" s="251">
        <f>SUM(P18,Y20,)</f>
        <v>0.42899999999999999</v>
      </c>
      <c r="H27" s="547">
        <f>F27*50</f>
        <v>26.3</v>
      </c>
      <c r="J27" s="541">
        <v>23</v>
      </c>
      <c r="K27" s="795" t="s">
        <v>134</v>
      </c>
      <c r="L27" s="795"/>
      <c r="M27" s="795"/>
      <c r="N27" s="545" t="s">
        <v>428</v>
      </c>
      <c r="O27" s="601">
        <v>2.1999999999999999E-2</v>
      </c>
      <c r="P27" s="601">
        <v>2.1999999999999999E-2</v>
      </c>
      <c r="Q27" s="602">
        <f>O27*256</f>
        <v>5.6319999999999997</v>
      </c>
      <c r="S27" s="544">
        <v>23</v>
      </c>
      <c r="T27" s="795" t="s">
        <v>33</v>
      </c>
      <c r="U27" s="795"/>
      <c r="V27" s="795"/>
      <c r="W27" s="545" t="s">
        <v>428</v>
      </c>
      <c r="X27" s="601">
        <v>8.7999999999999995E-2</v>
      </c>
      <c r="Y27" s="601">
        <v>8.7999999999999995E-2</v>
      </c>
      <c r="Z27" s="602">
        <f>X27*83</f>
        <v>7.3039999999999994</v>
      </c>
    </row>
    <row r="28" spans="1:26" ht="15.75">
      <c r="A28" s="541">
        <v>24</v>
      </c>
      <c r="B28" s="795" t="s">
        <v>83</v>
      </c>
      <c r="C28" s="795"/>
      <c r="D28" s="795"/>
      <c r="E28" s="545" t="s">
        <v>428</v>
      </c>
      <c r="F28" s="251">
        <f>SUM(O19,X21,)</f>
        <v>4.8000000000000001E-2</v>
      </c>
      <c r="G28" s="251">
        <f>SUM(P19,Y21,)</f>
        <v>4.8000000000000001E-2</v>
      </c>
      <c r="H28" s="546">
        <f>F28*28.6</f>
        <v>1.3728</v>
      </c>
      <c r="J28" s="541">
        <v>24</v>
      </c>
      <c r="K28" s="795" t="s">
        <v>31</v>
      </c>
      <c r="L28" s="795"/>
      <c r="M28" s="795"/>
      <c r="N28" s="545" t="s">
        <v>428</v>
      </c>
      <c r="O28" s="601">
        <v>4.0000000000000001E-3</v>
      </c>
      <c r="P28" s="601">
        <v>4.0000000000000001E-3</v>
      </c>
      <c r="Q28" s="602">
        <f>O28*13.5</f>
        <v>5.3999999999999999E-2</v>
      </c>
      <c r="S28" s="544">
        <v>24</v>
      </c>
      <c r="T28" s="795" t="s">
        <v>59</v>
      </c>
      <c r="U28" s="795"/>
      <c r="V28" s="795"/>
      <c r="W28" s="545" t="s">
        <v>428</v>
      </c>
      <c r="X28" s="601">
        <v>0.20399999999999999</v>
      </c>
      <c r="Y28" s="601">
        <v>0.161</v>
      </c>
      <c r="Z28" s="603">
        <f>X28*29</f>
        <v>5.9159999999999995</v>
      </c>
    </row>
    <row r="29" spans="1:26" ht="15.75">
      <c r="A29" s="541">
        <v>25</v>
      </c>
      <c r="B29" s="796" t="s">
        <v>432</v>
      </c>
      <c r="C29" s="797"/>
      <c r="D29" s="798"/>
      <c r="E29" s="545" t="s">
        <v>428</v>
      </c>
      <c r="F29" s="251">
        <f>SUM(O21,)</f>
        <v>0.02</v>
      </c>
      <c r="G29" s="251">
        <f>SUM(P21,)</f>
        <v>0.02</v>
      </c>
      <c r="H29" s="546">
        <f>F29*105</f>
        <v>2.1</v>
      </c>
      <c r="J29" s="541">
        <v>25</v>
      </c>
      <c r="K29" s="796" t="s">
        <v>438</v>
      </c>
      <c r="L29" s="797"/>
      <c r="M29" s="798"/>
      <c r="N29" s="545" t="s">
        <v>428</v>
      </c>
      <c r="O29" s="601">
        <v>8.8999999999999996E-2</v>
      </c>
      <c r="P29" s="601">
        <v>8.2000000000000003E-2</v>
      </c>
      <c r="Q29" s="603">
        <f>O29*552.5</f>
        <v>49.172499999999999</v>
      </c>
      <c r="S29" s="541">
        <v>25</v>
      </c>
      <c r="T29" s="795" t="s">
        <v>134</v>
      </c>
      <c r="U29" s="795"/>
      <c r="V29" s="795"/>
      <c r="W29" s="545" t="s">
        <v>428</v>
      </c>
      <c r="X29" s="601">
        <v>8.5000000000000006E-2</v>
      </c>
      <c r="Y29" s="601">
        <v>8.5000000000000006E-2</v>
      </c>
      <c r="Z29" s="602">
        <f>X29*256</f>
        <v>21.76</v>
      </c>
    </row>
    <row r="30" spans="1:26" ht="15.75">
      <c r="A30" s="541">
        <v>26</v>
      </c>
      <c r="B30" s="796" t="s">
        <v>433</v>
      </c>
      <c r="C30" s="797"/>
      <c r="D30" s="798"/>
      <c r="E30" s="545" t="s">
        <v>428</v>
      </c>
      <c r="F30" s="251">
        <f>SUM(X22)</f>
        <v>0.13700000000000001</v>
      </c>
      <c r="G30" s="251">
        <f>SUM(Y22,)</f>
        <v>0.13400000000000001</v>
      </c>
      <c r="H30" s="546">
        <f>F30*85</f>
        <v>11.645000000000001</v>
      </c>
      <c r="J30" s="541">
        <v>26</v>
      </c>
      <c r="K30" s="796" t="s">
        <v>106</v>
      </c>
      <c r="L30" s="797"/>
      <c r="M30" s="798"/>
      <c r="N30" s="545" t="s">
        <v>428</v>
      </c>
      <c r="O30" s="601">
        <v>0.309</v>
      </c>
      <c r="P30" s="601">
        <v>0.30499999999999999</v>
      </c>
      <c r="Q30" s="603">
        <f>O30*355.6</f>
        <v>109.88040000000001</v>
      </c>
      <c r="S30" s="544">
        <v>26</v>
      </c>
      <c r="T30" s="796" t="s">
        <v>436</v>
      </c>
      <c r="U30" s="797"/>
      <c r="V30" s="798"/>
      <c r="W30" s="545" t="s">
        <v>431</v>
      </c>
      <c r="X30" s="601">
        <v>0.6</v>
      </c>
      <c r="Y30" s="601">
        <v>0.6</v>
      </c>
      <c r="Z30" s="602">
        <f>X30*59</f>
        <v>35.4</v>
      </c>
    </row>
    <row r="31" spans="1:26" ht="15.75">
      <c r="A31" s="544">
        <v>27</v>
      </c>
      <c r="B31" s="795" t="s">
        <v>434</v>
      </c>
      <c r="C31" s="795"/>
      <c r="D31" s="795"/>
      <c r="E31" s="545" t="s">
        <v>428</v>
      </c>
      <c r="F31" s="251">
        <f>SUM(X23,)</f>
        <v>0.185</v>
      </c>
      <c r="G31" s="251">
        <f>SUM(Y23,)</f>
        <v>0.16800000000000001</v>
      </c>
      <c r="H31" s="547">
        <f>F31*131.2</f>
        <v>24.271999999999998</v>
      </c>
      <c r="J31" s="541">
        <v>27</v>
      </c>
      <c r="K31" s="795" t="s">
        <v>48</v>
      </c>
      <c r="L31" s="795"/>
      <c r="M31" s="795"/>
      <c r="N31" s="545" t="s">
        <v>428</v>
      </c>
      <c r="O31" s="601">
        <v>0.42</v>
      </c>
      <c r="P31" s="601">
        <v>0.42</v>
      </c>
      <c r="Q31" s="602">
        <f>O31*89.25</f>
        <v>37.484999999999999</v>
      </c>
      <c r="S31" s="544">
        <v>27</v>
      </c>
      <c r="T31" s="795" t="s">
        <v>31</v>
      </c>
      <c r="U31" s="795"/>
      <c r="V31" s="795"/>
      <c r="W31" s="545" t="s">
        <v>428</v>
      </c>
      <c r="X31" s="601">
        <v>2.4E-2</v>
      </c>
      <c r="Y31" s="601">
        <v>2.4E-2</v>
      </c>
      <c r="Z31" s="602">
        <f>X31*13.5</f>
        <v>0.32400000000000001</v>
      </c>
    </row>
    <row r="32" spans="1:26" ht="15.75">
      <c r="A32" s="541">
        <v>28</v>
      </c>
      <c r="B32" s="796" t="s">
        <v>435</v>
      </c>
      <c r="C32" s="797"/>
      <c r="D32" s="798"/>
      <c r="E32" s="545" t="s">
        <v>428</v>
      </c>
      <c r="F32" s="251">
        <f>SUM(O22,X24,)</f>
        <v>0.154</v>
      </c>
      <c r="G32" s="251">
        <f>SUM(P22,Y24,)</f>
        <v>0.13100000000000001</v>
      </c>
      <c r="H32" s="547">
        <f>F32*85</f>
        <v>13.09</v>
      </c>
      <c r="J32" s="541">
        <v>28</v>
      </c>
      <c r="K32" s="795" t="s">
        <v>114</v>
      </c>
      <c r="L32" s="795"/>
      <c r="M32" s="795"/>
      <c r="N32" s="545" t="s">
        <v>428</v>
      </c>
      <c r="O32" s="601">
        <v>2E-3</v>
      </c>
      <c r="P32" s="601">
        <v>2E-3</v>
      </c>
      <c r="Q32" s="603">
        <f>O32*468</f>
        <v>0.93600000000000005</v>
      </c>
      <c r="S32" s="541">
        <v>28</v>
      </c>
      <c r="T32" s="796" t="s">
        <v>437</v>
      </c>
      <c r="U32" s="797"/>
      <c r="V32" s="798"/>
      <c r="W32" s="545" t="s">
        <v>428</v>
      </c>
      <c r="X32" s="601">
        <v>0.05</v>
      </c>
      <c r="Y32" s="601">
        <v>6.0999999999999999E-2</v>
      </c>
      <c r="Z32" s="603">
        <f>X32*129</f>
        <v>6.45</v>
      </c>
    </row>
    <row r="33" spans="1:26" ht="15.75">
      <c r="A33" s="541">
        <v>29</v>
      </c>
      <c r="B33" s="796" t="s">
        <v>36</v>
      </c>
      <c r="C33" s="797"/>
      <c r="D33" s="798"/>
      <c r="E33" s="545" t="s">
        <v>428</v>
      </c>
      <c r="F33" s="251">
        <f>SUM(P23,)</f>
        <v>0.01</v>
      </c>
      <c r="G33" s="251">
        <f>SUM(P23,)</f>
        <v>0.01</v>
      </c>
      <c r="H33" s="547">
        <f>F33*45.7</f>
        <v>0.45700000000000002</v>
      </c>
      <c r="J33" s="541">
        <v>29</v>
      </c>
      <c r="K33" s="815" t="s">
        <v>518</v>
      </c>
      <c r="L33" s="816"/>
      <c r="M33" s="817"/>
      <c r="N33" s="545" t="s">
        <v>428</v>
      </c>
      <c r="O33" s="601">
        <v>1E-3</v>
      </c>
      <c r="P33" s="601">
        <v>1E-3</v>
      </c>
      <c r="Q33" s="609">
        <f>O33*170</f>
        <v>0.17</v>
      </c>
      <c r="S33" s="544">
        <v>29</v>
      </c>
      <c r="T33" s="796" t="s">
        <v>438</v>
      </c>
      <c r="U33" s="797"/>
      <c r="V33" s="798"/>
      <c r="W33" s="545" t="s">
        <v>428</v>
      </c>
      <c r="X33" s="601">
        <v>1.6E-2</v>
      </c>
      <c r="Y33" s="601">
        <v>1.4999999999999999E-2</v>
      </c>
      <c r="Z33" s="603">
        <f>X33*552.5</f>
        <v>8.84</v>
      </c>
    </row>
    <row r="34" spans="1:26" ht="15.75">
      <c r="A34" s="541">
        <v>30</v>
      </c>
      <c r="B34" s="795" t="s">
        <v>96</v>
      </c>
      <c r="C34" s="795"/>
      <c r="D34" s="795"/>
      <c r="E34" s="545" t="s">
        <v>428</v>
      </c>
      <c r="F34" s="251">
        <f>SUM(X25,)</f>
        <v>0.3</v>
      </c>
      <c r="G34" s="251">
        <f>SUM(Y25,)</f>
        <v>0.3</v>
      </c>
      <c r="H34" s="547">
        <f>F34*48.4</f>
        <v>14.52</v>
      </c>
      <c r="J34" s="541">
        <v>30</v>
      </c>
      <c r="K34" s="795" t="s">
        <v>308</v>
      </c>
      <c r="L34" s="795"/>
      <c r="M34" s="795"/>
      <c r="N34" s="545" t="s">
        <v>428</v>
      </c>
      <c r="O34" s="601">
        <v>0.27600000000000002</v>
      </c>
      <c r="P34" s="601">
        <v>0.24299999999999999</v>
      </c>
      <c r="Q34" s="602">
        <f>O34*85</f>
        <v>23.46</v>
      </c>
      <c r="S34" s="544">
        <v>30</v>
      </c>
      <c r="T34" s="795" t="s">
        <v>439</v>
      </c>
      <c r="U34" s="795"/>
      <c r="V34" s="795"/>
      <c r="W34" s="545" t="s">
        <v>428</v>
      </c>
      <c r="X34" s="601">
        <v>2.4E-2</v>
      </c>
      <c r="Y34" s="601">
        <v>2.4E-2</v>
      </c>
      <c r="Z34" s="602">
        <f>X34*102.9</f>
        <v>2.4696000000000002</v>
      </c>
    </row>
    <row r="35" spans="1:26" ht="19.5" thickBot="1">
      <c r="A35" s="544">
        <v>31</v>
      </c>
      <c r="B35" s="795" t="s">
        <v>34</v>
      </c>
      <c r="C35" s="795"/>
      <c r="D35" s="795"/>
      <c r="E35" s="545" t="s">
        <v>428</v>
      </c>
      <c r="F35" s="251">
        <f t="shared" ref="F35:G38" si="3">SUM(O24,X26,)</f>
        <v>0.20899999999999999</v>
      </c>
      <c r="G35" s="251">
        <f t="shared" si="3"/>
        <v>0.20899999999999999</v>
      </c>
      <c r="H35" s="547">
        <f>F35*92.7</f>
        <v>19.374299999999998</v>
      </c>
      <c r="J35" s="541">
        <v>31</v>
      </c>
      <c r="K35" s="818" t="s">
        <v>110</v>
      </c>
      <c r="L35" s="818"/>
      <c r="M35" s="818"/>
      <c r="N35" s="549" t="s">
        <v>445</v>
      </c>
      <c r="O35" s="605" t="s">
        <v>1002</v>
      </c>
      <c r="P35" s="606">
        <v>0.27</v>
      </c>
      <c r="Q35" s="607">
        <f>P35*317.5</f>
        <v>85.725000000000009</v>
      </c>
      <c r="S35" s="541">
        <v>31</v>
      </c>
      <c r="T35" s="795" t="s">
        <v>192</v>
      </c>
      <c r="U35" s="795"/>
      <c r="V35" s="795"/>
      <c r="W35" s="545" t="s">
        <v>428</v>
      </c>
      <c r="X35" s="601">
        <v>0.29299999999999998</v>
      </c>
      <c r="Y35" s="601">
        <v>0.221</v>
      </c>
      <c r="Z35" s="602">
        <f>X35*250</f>
        <v>73.25</v>
      </c>
    </row>
    <row r="36" spans="1:26" ht="16.5" thickBot="1">
      <c r="A36" s="541">
        <v>32</v>
      </c>
      <c r="B36" s="795" t="s">
        <v>33</v>
      </c>
      <c r="C36" s="795"/>
      <c r="D36" s="795"/>
      <c r="E36" s="545" t="s">
        <v>428</v>
      </c>
      <c r="F36" s="251">
        <f t="shared" si="3"/>
        <v>0.26200000000000001</v>
      </c>
      <c r="G36" s="251">
        <f t="shared" si="3"/>
        <v>0.26200000000000001</v>
      </c>
      <c r="H36" s="546">
        <f>F36*83</f>
        <v>21.746000000000002</v>
      </c>
      <c r="J36" s="799" t="s">
        <v>442</v>
      </c>
      <c r="K36" s="800"/>
      <c r="L36" s="800"/>
      <c r="M36" s="800"/>
      <c r="N36" s="800"/>
      <c r="O36" s="800"/>
      <c r="P36" s="800"/>
      <c r="Q36" s="553">
        <f>SUM(Q5:Q35)</f>
        <v>668.03110000000015</v>
      </c>
      <c r="S36" s="544">
        <v>32</v>
      </c>
      <c r="T36" s="795" t="s">
        <v>48</v>
      </c>
      <c r="U36" s="795"/>
      <c r="V36" s="795"/>
      <c r="W36" s="545" t="s">
        <v>428</v>
      </c>
      <c r="X36" s="601">
        <v>0.33600000000000002</v>
      </c>
      <c r="Y36" s="601">
        <v>0.33600000000000002</v>
      </c>
      <c r="Z36" s="602">
        <f>X36*89.25</f>
        <v>29.988000000000003</v>
      </c>
    </row>
    <row r="37" spans="1:26" ht="16.5" thickBot="1">
      <c r="A37" s="541">
        <v>33</v>
      </c>
      <c r="B37" s="795" t="s">
        <v>59</v>
      </c>
      <c r="C37" s="795"/>
      <c r="D37" s="795"/>
      <c r="E37" s="545" t="s">
        <v>428</v>
      </c>
      <c r="F37" s="251">
        <f t="shared" si="3"/>
        <v>0.307</v>
      </c>
      <c r="G37" s="251">
        <f t="shared" si="3"/>
        <v>0.24199999999999999</v>
      </c>
      <c r="H37" s="547">
        <f>F37*29</f>
        <v>8.9030000000000005</v>
      </c>
      <c r="J37" s="799" t="s">
        <v>443</v>
      </c>
      <c r="K37" s="800"/>
      <c r="L37" s="800"/>
      <c r="M37" s="800"/>
      <c r="N37" s="800"/>
      <c r="O37" s="800"/>
      <c r="P37" s="800"/>
      <c r="Q37" s="554">
        <f>Q36/10</f>
        <v>66.803110000000018</v>
      </c>
      <c r="S37" s="544">
        <v>33</v>
      </c>
      <c r="T37" s="815" t="s">
        <v>518</v>
      </c>
      <c r="U37" s="816"/>
      <c r="V37" s="817"/>
      <c r="W37" s="545" t="s">
        <v>428</v>
      </c>
      <c r="X37" s="601">
        <v>1E-3</v>
      </c>
      <c r="Y37" s="601">
        <v>1E-3</v>
      </c>
      <c r="Z37" s="609">
        <f>X37*170</f>
        <v>0.17</v>
      </c>
    </row>
    <row r="38" spans="1:26" ht="15.75">
      <c r="A38" s="541">
        <v>34</v>
      </c>
      <c r="B38" s="795" t="s">
        <v>134</v>
      </c>
      <c r="C38" s="795"/>
      <c r="D38" s="795"/>
      <c r="E38" s="545" t="s">
        <v>428</v>
      </c>
      <c r="F38" s="251">
        <f t="shared" si="3"/>
        <v>0.10700000000000001</v>
      </c>
      <c r="G38" s="251">
        <f t="shared" si="3"/>
        <v>0.10700000000000001</v>
      </c>
      <c r="H38" s="546">
        <f>F38*256</f>
        <v>27.392000000000003</v>
      </c>
      <c r="S38" s="541">
        <v>34</v>
      </c>
      <c r="T38" s="795" t="s">
        <v>308</v>
      </c>
      <c r="U38" s="795"/>
      <c r="V38" s="795"/>
      <c r="W38" s="545" t="s">
        <v>428</v>
      </c>
      <c r="X38" s="601">
        <v>0.122</v>
      </c>
      <c r="Y38" s="601">
        <v>0.10199999999999999</v>
      </c>
      <c r="Z38" s="602">
        <f>X38*85</f>
        <v>10.37</v>
      </c>
    </row>
    <row r="39" spans="1:26" ht="19.5" thickBot="1">
      <c r="A39" s="544">
        <v>35</v>
      </c>
      <c r="B39" s="796" t="s">
        <v>436</v>
      </c>
      <c r="C39" s="797"/>
      <c r="D39" s="798"/>
      <c r="E39" s="545" t="s">
        <v>431</v>
      </c>
      <c r="F39" s="251">
        <f>SUM(X30,)</f>
        <v>0.6</v>
      </c>
      <c r="G39" s="251">
        <f>SUM(Y30,)</f>
        <v>0.6</v>
      </c>
      <c r="H39" s="546">
        <f>F39*59</f>
        <v>35.4</v>
      </c>
      <c r="S39" s="544">
        <v>35</v>
      </c>
      <c r="T39" s="818" t="s">
        <v>110</v>
      </c>
      <c r="U39" s="818"/>
      <c r="V39" s="818"/>
      <c r="W39" s="549" t="s">
        <v>445</v>
      </c>
      <c r="X39" s="605" t="s">
        <v>453</v>
      </c>
      <c r="Y39" s="606">
        <v>1.4999999999999999E-2</v>
      </c>
      <c r="Z39" s="607">
        <f>Y39*317.5</f>
        <v>4.7625000000000002</v>
      </c>
    </row>
    <row r="40" spans="1:26" ht="16.5" thickBot="1">
      <c r="A40" s="541">
        <v>36</v>
      </c>
      <c r="B40" s="795" t="s">
        <v>31</v>
      </c>
      <c r="C40" s="795"/>
      <c r="D40" s="795"/>
      <c r="E40" s="545" t="s">
        <v>428</v>
      </c>
      <c r="F40" s="251">
        <f>SUM(O28,X31,)</f>
        <v>2.8000000000000001E-2</v>
      </c>
      <c r="G40" s="251">
        <f>SUM(P28,Y31,)</f>
        <v>2.8000000000000001E-2</v>
      </c>
      <c r="H40" s="546">
        <f>F40*13.5</f>
        <v>0.378</v>
      </c>
      <c r="S40" s="799" t="s">
        <v>442</v>
      </c>
      <c r="T40" s="800"/>
      <c r="U40" s="800"/>
      <c r="V40" s="800"/>
      <c r="W40" s="800"/>
      <c r="X40" s="800"/>
      <c r="Y40" s="858"/>
      <c r="Z40" s="553">
        <f>SUM(Z5:Z39)</f>
        <v>874.9648000000002</v>
      </c>
    </row>
    <row r="41" spans="1:26" ht="16.5" thickBot="1">
      <c r="A41" s="541">
        <v>37</v>
      </c>
      <c r="B41" s="795" t="s">
        <v>437</v>
      </c>
      <c r="C41" s="795"/>
      <c r="D41" s="795"/>
      <c r="E41" s="545" t="s">
        <v>428</v>
      </c>
      <c r="F41" s="251">
        <f>SUM(X32,)</f>
        <v>0.05</v>
      </c>
      <c r="G41" s="251">
        <f>SUM(Y32,)</f>
        <v>6.0999999999999999E-2</v>
      </c>
      <c r="H41" s="547">
        <f>F41*129</f>
        <v>6.45</v>
      </c>
      <c r="S41" s="799" t="s">
        <v>443</v>
      </c>
      <c r="T41" s="800"/>
      <c r="U41" s="800"/>
      <c r="V41" s="800"/>
      <c r="W41" s="800"/>
      <c r="X41" s="800"/>
      <c r="Y41" s="858"/>
      <c r="Z41" s="554">
        <f>Z40/10</f>
        <v>87.49648000000002</v>
      </c>
    </row>
    <row r="42" spans="1:26" ht="15.75">
      <c r="A42" s="541">
        <v>38</v>
      </c>
      <c r="B42" s="796" t="s">
        <v>438</v>
      </c>
      <c r="C42" s="797"/>
      <c r="D42" s="798"/>
      <c r="E42" s="545" t="s">
        <v>428</v>
      </c>
      <c r="F42" s="251">
        <f>SUM(O29,X33,)</f>
        <v>0.105</v>
      </c>
      <c r="G42" s="251">
        <f>SUM(P29,Y33,)</f>
        <v>9.7000000000000003E-2</v>
      </c>
      <c r="H42" s="547">
        <f>F42*552.5</f>
        <v>58.012499999999996</v>
      </c>
    </row>
    <row r="43" spans="1:26" ht="15.75">
      <c r="A43" s="544">
        <v>39</v>
      </c>
      <c r="B43" s="796" t="s">
        <v>106</v>
      </c>
      <c r="C43" s="797"/>
      <c r="D43" s="798"/>
      <c r="E43" s="545" t="s">
        <v>428</v>
      </c>
      <c r="F43" s="251">
        <f>SUM(O30,)</f>
        <v>0.309</v>
      </c>
      <c r="G43" s="251">
        <f>SUM(P30,)</f>
        <v>0.30499999999999999</v>
      </c>
      <c r="H43" s="547">
        <f>F43*355.6</f>
        <v>109.88040000000001</v>
      </c>
    </row>
    <row r="44" spans="1:26" ht="15.75">
      <c r="A44" s="541">
        <v>40</v>
      </c>
      <c r="B44" s="795" t="s">
        <v>439</v>
      </c>
      <c r="C44" s="795"/>
      <c r="D44" s="795"/>
      <c r="E44" s="545" t="s">
        <v>428</v>
      </c>
      <c r="F44" s="251">
        <f>SUM(X34,)</f>
        <v>2.4E-2</v>
      </c>
      <c r="G44" s="251">
        <f>SUM(Y34,)</f>
        <v>2.4E-2</v>
      </c>
      <c r="H44" s="546">
        <f>F44*102.9</f>
        <v>2.4696000000000002</v>
      </c>
    </row>
    <row r="45" spans="1:26" ht="15.75">
      <c r="A45" s="541">
        <v>41</v>
      </c>
      <c r="B45" s="795" t="s">
        <v>192</v>
      </c>
      <c r="C45" s="795"/>
      <c r="D45" s="795"/>
      <c r="E45" s="545" t="s">
        <v>428</v>
      </c>
      <c r="F45" s="251">
        <f>SUM(X35,)</f>
        <v>0.29299999999999998</v>
      </c>
      <c r="G45" s="251">
        <f>SUM(Y35,)</f>
        <v>0.221</v>
      </c>
      <c r="H45" s="546">
        <f>F45*250</f>
        <v>73.25</v>
      </c>
    </row>
    <row r="46" spans="1:26" ht="15.75">
      <c r="A46" s="541">
        <v>42</v>
      </c>
      <c r="B46" s="795" t="s">
        <v>48</v>
      </c>
      <c r="C46" s="795"/>
      <c r="D46" s="795"/>
      <c r="E46" s="545" t="s">
        <v>428</v>
      </c>
      <c r="F46" s="251">
        <f>SUM(O31,X36,)</f>
        <v>0.75600000000000001</v>
      </c>
      <c r="G46" s="251">
        <f>SUM(P31,Y36,)</f>
        <v>0.75600000000000001</v>
      </c>
      <c r="H46" s="546">
        <f>F46*89.25</f>
        <v>67.472999999999999</v>
      </c>
    </row>
    <row r="47" spans="1:26" ht="15.75">
      <c r="A47" s="544">
        <v>43</v>
      </c>
      <c r="B47" s="795" t="s">
        <v>114</v>
      </c>
      <c r="C47" s="795"/>
      <c r="D47" s="795"/>
      <c r="E47" s="545" t="s">
        <v>428</v>
      </c>
      <c r="F47" s="251">
        <f>SUM(O32,)</f>
        <v>2E-3</v>
      </c>
      <c r="G47" s="251">
        <f>SUM(P32,)</f>
        <v>2E-3</v>
      </c>
      <c r="H47" s="547">
        <f>F47*468</f>
        <v>0.93600000000000005</v>
      </c>
    </row>
    <row r="48" spans="1:26">
      <c r="A48" s="541">
        <v>44</v>
      </c>
      <c r="B48" s="815" t="s">
        <v>518</v>
      </c>
      <c r="C48" s="816"/>
      <c r="D48" s="817"/>
      <c r="E48" s="545" t="s">
        <v>428</v>
      </c>
      <c r="F48" s="601">
        <f>SUM(O33,X37,)</f>
        <v>2E-3</v>
      </c>
      <c r="G48" s="601">
        <f>SUM(P33,Y37,)</f>
        <v>2E-3</v>
      </c>
      <c r="H48" s="725">
        <f>F48*170</f>
        <v>0.34</v>
      </c>
    </row>
    <row r="49" spans="1:8" ht="15.75">
      <c r="A49" s="541">
        <v>45</v>
      </c>
      <c r="B49" s="795" t="s">
        <v>308</v>
      </c>
      <c r="C49" s="795"/>
      <c r="D49" s="795"/>
      <c r="E49" s="545" t="s">
        <v>428</v>
      </c>
      <c r="F49" s="251">
        <f>SUM(O34,X38,)</f>
        <v>0.39800000000000002</v>
      </c>
      <c r="G49" s="251">
        <f>SUM(P34,Y38,)</f>
        <v>0.34499999999999997</v>
      </c>
      <c r="H49" s="546">
        <f>F49*85</f>
        <v>33.83</v>
      </c>
    </row>
    <row r="50" spans="1:8" ht="19.5" thickBot="1">
      <c r="A50" s="541">
        <v>46</v>
      </c>
      <c r="B50" s="818" t="s">
        <v>110</v>
      </c>
      <c r="C50" s="818"/>
      <c r="D50" s="818"/>
      <c r="E50" s="549" t="s">
        <v>445</v>
      </c>
      <c r="F50" s="550" t="s">
        <v>525</v>
      </c>
      <c r="G50" s="551">
        <f>SUM(P35,Y39,)</f>
        <v>0.28500000000000003</v>
      </c>
      <c r="H50" s="552">
        <f>G50*317.5</f>
        <v>90.487500000000011</v>
      </c>
    </row>
    <row r="51" spans="1:8" ht="16.5" thickBot="1">
      <c r="A51" s="799" t="s">
        <v>442</v>
      </c>
      <c r="B51" s="800"/>
      <c r="C51" s="800"/>
      <c r="D51" s="800"/>
      <c r="E51" s="800"/>
      <c r="F51" s="800"/>
      <c r="G51" s="800"/>
      <c r="H51" s="553">
        <f>SUM(H5:H50)</f>
        <v>1543.0858999999998</v>
      </c>
    </row>
    <row r="52" spans="1:8" ht="16.5" thickBot="1">
      <c r="A52" s="799" t="s">
        <v>443</v>
      </c>
      <c r="B52" s="800"/>
      <c r="C52" s="800"/>
      <c r="D52" s="800"/>
      <c r="E52" s="800"/>
      <c r="F52" s="800"/>
      <c r="G52" s="800"/>
      <c r="H52" s="554">
        <f>H51/10</f>
        <v>154.30858999999998</v>
      </c>
    </row>
    <row r="53" spans="1:8">
      <c r="H53" s="559"/>
    </row>
    <row r="54" spans="1:8">
      <c r="H54" s="559"/>
    </row>
    <row r="55" spans="1:8">
      <c r="H55" s="559"/>
    </row>
    <row r="133" spans="8:8">
      <c r="H133" s="559"/>
    </row>
    <row r="134" spans="8:8">
      <c r="H134" s="559"/>
    </row>
    <row r="135" spans="8:8">
      <c r="H135" s="559"/>
    </row>
    <row r="136" spans="8:8">
      <c r="H136" s="559"/>
    </row>
    <row r="137" spans="8:8">
      <c r="H137" s="559"/>
    </row>
    <row r="138" spans="8:8">
      <c r="H138" s="559"/>
    </row>
    <row r="139" spans="8:8">
      <c r="H139" s="559"/>
    </row>
  </sheetData>
  <mergeCells count="139">
    <mergeCell ref="B13:D13"/>
    <mergeCell ref="B14:D14"/>
    <mergeCell ref="B15:D15"/>
    <mergeCell ref="B5:D5"/>
    <mergeCell ref="B6:D6"/>
    <mergeCell ref="B7:D7"/>
    <mergeCell ref="B8:D8"/>
    <mergeCell ref="B9:D9"/>
    <mergeCell ref="B10:D10"/>
    <mergeCell ref="A1:H2"/>
    <mergeCell ref="A3:A4"/>
    <mergeCell ref="B3:D4"/>
    <mergeCell ref="E3:E4"/>
    <mergeCell ref="F3:F4"/>
    <mergeCell ref="G3:G4"/>
    <mergeCell ref="H3:H4"/>
    <mergeCell ref="B11:D11"/>
    <mergeCell ref="B12:D12"/>
    <mergeCell ref="J1:Q2"/>
    <mergeCell ref="J3:J4"/>
    <mergeCell ref="K3:M4"/>
    <mergeCell ref="N3:N4"/>
    <mergeCell ref="O3:O4"/>
    <mergeCell ref="P3:P4"/>
    <mergeCell ref="B48:D48"/>
    <mergeCell ref="B42:D42"/>
    <mergeCell ref="B43:D43"/>
    <mergeCell ref="B44:D44"/>
    <mergeCell ref="B45:D45"/>
    <mergeCell ref="B46:D46"/>
    <mergeCell ref="B47:D47"/>
    <mergeCell ref="B38:D38"/>
    <mergeCell ref="B39:D39"/>
    <mergeCell ref="B40:D40"/>
    <mergeCell ref="B41:D41"/>
    <mergeCell ref="B32:D32"/>
    <mergeCell ref="B33:D33"/>
    <mergeCell ref="B34:D34"/>
    <mergeCell ref="B35:D35"/>
    <mergeCell ref="B36:D36"/>
    <mergeCell ref="B37:D37"/>
    <mergeCell ref="B23:D23"/>
    <mergeCell ref="Q3:Q4"/>
    <mergeCell ref="K5:M5"/>
    <mergeCell ref="K6:M6"/>
    <mergeCell ref="K7:M7"/>
    <mergeCell ref="K8:M8"/>
    <mergeCell ref="B49:D49"/>
    <mergeCell ref="B50:D50"/>
    <mergeCell ref="A51:G51"/>
    <mergeCell ref="A52:G52"/>
    <mergeCell ref="B28:D28"/>
    <mergeCell ref="B29:D29"/>
    <mergeCell ref="B30:D30"/>
    <mergeCell ref="B31:D31"/>
    <mergeCell ref="B25:D25"/>
    <mergeCell ref="B26:D26"/>
    <mergeCell ref="B27:D27"/>
    <mergeCell ref="B16:D16"/>
    <mergeCell ref="B17:D17"/>
    <mergeCell ref="B18:D18"/>
    <mergeCell ref="B19:D19"/>
    <mergeCell ref="B20:D20"/>
    <mergeCell ref="B21:D21"/>
    <mergeCell ref="B22:D22"/>
    <mergeCell ref="B24:D24"/>
    <mergeCell ref="K9:M9"/>
    <mergeCell ref="K10:M10"/>
    <mergeCell ref="K11:M11"/>
    <mergeCell ref="K12:M12"/>
    <mergeCell ref="K13:M13"/>
    <mergeCell ref="K14:M14"/>
    <mergeCell ref="K35:M35"/>
    <mergeCell ref="J36:P36"/>
    <mergeCell ref="K18:M18"/>
    <mergeCell ref="K20:M20"/>
    <mergeCell ref="K15:M15"/>
    <mergeCell ref="K16:M16"/>
    <mergeCell ref="K17:M17"/>
    <mergeCell ref="K19:M19"/>
    <mergeCell ref="J37:P37"/>
    <mergeCell ref="S1:Z2"/>
    <mergeCell ref="S3:S4"/>
    <mergeCell ref="T3:V4"/>
    <mergeCell ref="W3:W4"/>
    <mergeCell ref="X3:X4"/>
    <mergeCell ref="Y3:Y4"/>
    <mergeCell ref="Z3:Z4"/>
    <mergeCell ref="K23:M23"/>
    <mergeCell ref="K29:M29"/>
    <mergeCell ref="K30:M30"/>
    <mergeCell ref="K31:M31"/>
    <mergeCell ref="K32:M32"/>
    <mergeCell ref="K34:M34"/>
    <mergeCell ref="K22:M22"/>
    <mergeCell ref="K24:M24"/>
    <mergeCell ref="K25:M25"/>
    <mergeCell ref="K27:M27"/>
    <mergeCell ref="K28:M28"/>
    <mergeCell ref="K26:M26"/>
    <mergeCell ref="K33:M33"/>
    <mergeCell ref="T11:V11"/>
    <mergeCell ref="T12:V12"/>
    <mergeCell ref="K21:M21"/>
    <mergeCell ref="T13:V13"/>
    <mergeCell ref="T14:V14"/>
    <mergeCell ref="T15:V15"/>
    <mergeCell ref="T16:V16"/>
    <mergeCell ref="T5:V5"/>
    <mergeCell ref="T6:V6"/>
    <mergeCell ref="T7:V7"/>
    <mergeCell ref="T8:V8"/>
    <mergeCell ref="T9:V9"/>
    <mergeCell ref="T10:V10"/>
    <mergeCell ref="T23:V23"/>
    <mergeCell ref="T24:V24"/>
    <mergeCell ref="T25:V25"/>
    <mergeCell ref="T26:V26"/>
    <mergeCell ref="T27:V27"/>
    <mergeCell ref="T17:V17"/>
    <mergeCell ref="T18:V18"/>
    <mergeCell ref="T19:V19"/>
    <mergeCell ref="T20:V20"/>
    <mergeCell ref="T21:V21"/>
    <mergeCell ref="T22:V22"/>
    <mergeCell ref="S41:Y41"/>
    <mergeCell ref="T34:V34"/>
    <mergeCell ref="T35:V35"/>
    <mergeCell ref="T36:V36"/>
    <mergeCell ref="T38:V38"/>
    <mergeCell ref="T39:V39"/>
    <mergeCell ref="S40:Y40"/>
    <mergeCell ref="T28:V28"/>
    <mergeCell ref="T29:V29"/>
    <mergeCell ref="T30:V30"/>
    <mergeCell ref="T31:V31"/>
    <mergeCell ref="T32:V32"/>
    <mergeCell ref="T33:V33"/>
    <mergeCell ref="T37:V3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1620"/>
  <sheetViews>
    <sheetView workbookViewId="0">
      <selection activeCell="I1493" sqref="I1493"/>
    </sheetView>
  </sheetViews>
  <sheetFormatPr defaultRowHeight="15"/>
  <cols>
    <col min="1" max="2" width="15.7109375" style="663" customWidth="1"/>
    <col min="3" max="6" width="9.140625" style="663"/>
  </cols>
  <sheetData>
    <row r="1" spans="1:6">
      <c r="A1" s="886" t="s">
        <v>526</v>
      </c>
      <c r="B1" s="886"/>
      <c r="C1" s="641" t="s">
        <v>207</v>
      </c>
      <c r="D1" s="641"/>
      <c r="E1" s="641"/>
      <c r="F1" s="641"/>
    </row>
    <row r="2" spans="1:6">
      <c r="A2" s="890" t="s">
        <v>527</v>
      </c>
      <c r="B2" s="890"/>
      <c r="C2" s="889" t="s">
        <v>208</v>
      </c>
      <c r="D2" s="889"/>
      <c r="E2" s="889"/>
      <c r="F2" s="889"/>
    </row>
    <row r="3" spans="1:6">
      <c r="A3" s="886" t="s">
        <v>528</v>
      </c>
      <c r="B3" s="886"/>
      <c r="C3" s="642" t="s">
        <v>529</v>
      </c>
      <c r="D3" s="642"/>
      <c r="E3" s="642"/>
      <c r="F3" s="642"/>
    </row>
    <row r="4" spans="1:6" ht="15.75" thickBot="1">
      <c r="A4" s="896" t="s">
        <v>530</v>
      </c>
      <c r="B4" s="896"/>
      <c r="C4" s="947" t="s">
        <v>531</v>
      </c>
      <c r="D4" s="947"/>
      <c r="E4" s="641"/>
      <c r="F4" s="641"/>
    </row>
    <row r="5" spans="1:6">
      <c r="A5" s="893" t="s">
        <v>532</v>
      </c>
      <c r="B5" s="894"/>
      <c r="C5" s="948" t="s">
        <v>533</v>
      </c>
      <c r="D5" s="949"/>
      <c r="E5" s="643"/>
      <c r="F5" s="643"/>
    </row>
    <row r="6" spans="1:6">
      <c r="A6" s="895"/>
      <c r="B6" s="891"/>
      <c r="C6" s="891" t="s">
        <v>534</v>
      </c>
      <c r="D6" s="892"/>
      <c r="E6" s="644"/>
      <c r="F6" s="644"/>
    </row>
    <row r="7" spans="1:6">
      <c r="A7" s="895"/>
      <c r="B7" s="891"/>
      <c r="C7" s="645" t="s">
        <v>535</v>
      </c>
      <c r="D7" s="646" t="s">
        <v>536</v>
      </c>
      <c r="E7" s="643"/>
      <c r="F7" s="643"/>
    </row>
    <row r="8" spans="1:6">
      <c r="A8" s="884" t="s">
        <v>155</v>
      </c>
      <c r="B8" s="885"/>
      <c r="C8" s="647">
        <v>25</v>
      </c>
      <c r="D8" s="648">
        <v>25</v>
      </c>
      <c r="E8" s="649"/>
      <c r="F8" s="649"/>
    </row>
    <row r="9" spans="1:6">
      <c r="A9" s="859" t="s">
        <v>29</v>
      </c>
      <c r="B9" s="860"/>
      <c r="C9" s="282">
        <v>17.600000000000001</v>
      </c>
      <c r="D9" s="494">
        <v>17.600000000000001</v>
      </c>
      <c r="E9" s="650"/>
      <c r="F9" s="650"/>
    </row>
    <row r="10" spans="1:6">
      <c r="A10" s="859" t="s">
        <v>27</v>
      </c>
      <c r="B10" s="860"/>
      <c r="C10" s="282">
        <v>80</v>
      </c>
      <c r="D10" s="494">
        <v>80</v>
      </c>
      <c r="E10" s="650"/>
      <c r="F10" s="650"/>
    </row>
    <row r="11" spans="1:6">
      <c r="A11" s="859" t="s">
        <v>33</v>
      </c>
      <c r="B11" s="860"/>
      <c r="C11" s="282">
        <v>3</v>
      </c>
      <c r="D11" s="494">
        <v>3</v>
      </c>
      <c r="E11" s="650"/>
      <c r="F11" s="650"/>
    </row>
    <row r="12" spans="1:6">
      <c r="A12" s="859" t="s">
        <v>25</v>
      </c>
      <c r="B12" s="860"/>
      <c r="C12" s="282">
        <v>2</v>
      </c>
      <c r="D12" s="494">
        <v>2</v>
      </c>
      <c r="E12" s="650"/>
      <c r="F12" s="650"/>
    </row>
    <row r="13" spans="1:6" ht="15.75" thickBot="1">
      <c r="A13" s="887" t="s">
        <v>31</v>
      </c>
      <c r="B13" s="888"/>
      <c r="C13" s="651">
        <v>0.25</v>
      </c>
      <c r="D13" s="652">
        <v>0.25</v>
      </c>
      <c r="E13" s="650"/>
      <c r="F13" s="650"/>
    </row>
    <row r="14" spans="1:6" ht="15.75" thickBot="1">
      <c r="A14" s="863" t="s">
        <v>537</v>
      </c>
      <c r="B14" s="864"/>
      <c r="C14" s="653"/>
      <c r="D14" s="654">
        <v>100</v>
      </c>
      <c r="E14" s="650"/>
      <c r="F14" s="650"/>
    </row>
    <row r="15" spans="1:6">
      <c r="A15" s="865"/>
      <c r="B15" s="865"/>
      <c r="C15" s="655"/>
      <c r="D15" s="655"/>
      <c r="E15" s="655"/>
      <c r="F15" s="655"/>
    </row>
    <row r="16" spans="1:6" ht="15.75" thickBot="1">
      <c r="A16" s="866" t="s">
        <v>538</v>
      </c>
      <c r="B16" s="866"/>
      <c r="C16" s="866"/>
      <c r="D16" s="866"/>
      <c r="E16" s="866"/>
      <c r="F16" s="866"/>
    </row>
    <row r="17" spans="1:6">
      <c r="A17" s="867" t="s">
        <v>539</v>
      </c>
      <c r="B17" s="868"/>
      <c r="C17" s="868"/>
      <c r="D17" s="1030"/>
      <c r="E17" s="944" t="s">
        <v>540</v>
      </c>
      <c r="F17" s="870"/>
    </row>
    <row r="18" spans="1:6" ht="41.25" thickBot="1">
      <c r="A18" s="656" t="s">
        <v>541</v>
      </c>
      <c r="B18" s="657" t="s">
        <v>542</v>
      </c>
      <c r="C18" s="657" t="s">
        <v>543</v>
      </c>
      <c r="D18" s="658" t="s">
        <v>544</v>
      </c>
      <c r="E18" s="945"/>
      <c r="F18" s="872"/>
    </row>
    <row r="19" spans="1:6" ht="15.75" thickBot="1">
      <c r="A19" s="659" t="s">
        <v>545</v>
      </c>
      <c r="B19" s="660" t="s">
        <v>546</v>
      </c>
      <c r="C19" s="660" t="s">
        <v>547</v>
      </c>
      <c r="D19" s="661" t="s">
        <v>548</v>
      </c>
      <c r="E19" s="946">
        <v>1.04</v>
      </c>
      <c r="F19" s="874"/>
    </row>
    <row r="20" spans="1:6">
      <c r="A20" s="662"/>
      <c r="B20" s="662"/>
      <c r="C20" s="655"/>
      <c r="D20" s="655"/>
      <c r="E20" s="655"/>
      <c r="F20" s="655"/>
    </row>
    <row r="21" spans="1:6">
      <c r="A21" s="865" t="s">
        <v>549</v>
      </c>
      <c r="B21" s="865"/>
      <c r="C21" s="865"/>
      <c r="D21" s="865"/>
      <c r="E21" s="865"/>
      <c r="F21" s="865"/>
    </row>
    <row r="22" spans="1:6">
      <c r="A22" s="941" t="s">
        <v>550</v>
      </c>
      <c r="B22" s="941"/>
      <c r="C22" s="941"/>
      <c r="D22" s="941"/>
      <c r="E22" s="941"/>
      <c r="F22" s="941"/>
    </row>
    <row r="23" spans="1:6">
      <c r="A23" s="876" t="s">
        <v>551</v>
      </c>
      <c r="B23" s="876"/>
      <c r="C23" s="663" t="s">
        <v>552</v>
      </c>
    </row>
    <row r="27" spans="1:6">
      <c r="A27" s="886" t="s">
        <v>526</v>
      </c>
      <c r="B27" s="886"/>
      <c r="C27" s="889" t="s">
        <v>553</v>
      </c>
      <c r="D27" s="889"/>
      <c r="E27" s="889"/>
      <c r="F27" s="889"/>
    </row>
    <row r="28" spans="1:6">
      <c r="A28" s="890" t="s">
        <v>527</v>
      </c>
      <c r="B28" s="890"/>
      <c r="C28" s="889" t="s">
        <v>174</v>
      </c>
      <c r="D28" s="889"/>
      <c r="E28" s="889"/>
      <c r="F28" s="889"/>
    </row>
    <row r="29" spans="1:6">
      <c r="A29" s="886" t="s">
        <v>528</v>
      </c>
      <c r="B29" s="886"/>
      <c r="C29" s="889" t="s">
        <v>553</v>
      </c>
      <c r="D29" s="889"/>
      <c r="E29" s="889"/>
      <c r="F29" s="889"/>
    </row>
    <row r="30" spans="1:6" ht="15.75" thickBot="1">
      <c r="A30" s="896" t="s">
        <v>530</v>
      </c>
      <c r="B30" s="896"/>
      <c r="C30" s="889" t="s">
        <v>554</v>
      </c>
      <c r="D30" s="889"/>
      <c r="E30" s="889"/>
      <c r="F30" s="889"/>
    </row>
    <row r="31" spans="1:6">
      <c r="A31" s="893" t="s">
        <v>532</v>
      </c>
      <c r="B31" s="894"/>
      <c r="C31" s="897" t="s">
        <v>555</v>
      </c>
      <c r="D31" s="898"/>
      <c r="E31" s="643"/>
      <c r="F31" s="643"/>
    </row>
    <row r="32" spans="1:6">
      <c r="A32" s="895"/>
      <c r="B32" s="891"/>
      <c r="C32" s="891" t="s">
        <v>534</v>
      </c>
      <c r="D32" s="892"/>
      <c r="E32" s="644"/>
      <c r="F32" s="644"/>
    </row>
    <row r="33" spans="1:6">
      <c r="A33" s="895"/>
      <c r="B33" s="891"/>
      <c r="C33" s="645" t="s">
        <v>535</v>
      </c>
      <c r="D33" s="646" t="s">
        <v>536</v>
      </c>
      <c r="E33" s="643"/>
      <c r="F33" s="643"/>
    </row>
    <row r="34" spans="1:6">
      <c r="A34" s="884" t="s">
        <v>556</v>
      </c>
      <c r="B34" s="885"/>
      <c r="C34" s="647">
        <v>35.9</v>
      </c>
      <c r="D34" s="648">
        <v>33</v>
      </c>
      <c r="E34" s="649"/>
      <c r="F34" s="649"/>
    </row>
    <row r="35" spans="1:6">
      <c r="A35" s="859" t="s">
        <v>557</v>
      </c>
      <c r="B35" s="860"/>
      <c r="C35" s="282">
        <v>35.1</v>
      </c>
      <c r="D35" s="494">
        <v>33</v>
      </c>
    </row>
    <row r="36" spans="1:6">
      <c r="A36" s="859" t="s">
        <v>558</v>
      </c>
      <c r="B36" s="860"/>
      <c r="C36" s="282">
        <v>34.299999999999997</v>
      </c>
      <c r="D36" s="494">
        <v>33</v>
      </c>
    </row>
    <row r="37" spans="1:6">
      <c r="A37" s="859" t="s">
        <v>559</v>
      </c>
      <c r="B37" s="860"/>
      <c r="C37" s="282">
        <v>35.5</v>
      </c>
      <c r="D37" s="494">
        <v>33</v>
      </c>
    </row>
    <row r="38" spans="1:6">
      <c r="A38" s="859" t="s">
        <v>25</v>
      </c>
      <c r="B38" s="860"/>
      <c r="C38" s="282">
        <v>17</v>
      </c>
      <c r="D38" s="494">
        <v>17</v>
      </c>
    </row>
    <row r="39" spans="1:6" ht="15.75" thickBot="1">
      <c r="A39" s="887" t="s">
        <v>255</v>
      </c>
      <c r="B39" s="888"/>
      <c r="C39" s="651">
        <v>50</v>
      </c>
      <c r="D39" s="652">
        <v>50</v>
      </c>
    </row>
    <row r="40" spans="1:6" ht="15.75" thickBot="1">
      <c r="A40" s="863" t="s">
        <v>537</v>
      </c>
      <c r="B40" s="864"/>
      <c r="C40" s="653"/>
      <c r="D40" s="654">
        <v>100</v>
      </c>
      <c r="E40" s="650"/>
      <c r="F40" s="650"/>
    </row>
    <row r="41" spans="1:6">
      <c r="A41" s="865"/>
      <c r="B41" s="865"/>
      <c r="C41" s="655"/>
      <c r="D41" s="655"/>
      <c r="E41" s="655"/>
      <c r="F41" s="655"/>
    </row>
    <row r="42" spans="1:6" ht="15.75" thickBot="1">
      <c r="A42" s="866" t="s">
        <v>560</v>
      </c>
      <c r="B42" s="866"/>
      <c r="C42" s="866"/>
      <c r="D42" s="866"/>
      <c r="E42" s="866"/>
      <c r="F42" s="866"/>
    </row>
    <row r="43" spans="1:6">
      <c r="A43" s="867" t="s">
        <v>539</v>
      </c>
      <c r="B43" s="868"/>
      <c r="C43" s="868"/>
      <c r="D43" s="868"/>
      <c r="E43" s="869" t="s">
        <v>540</v>
      </c>
      <c r="F43" s="870"/>
    </row>
    <row r="44" spans="1:6" ht="41.25" thickBot="1">
      <c r="A44" s="656" t="s">
        <v>541</v>
      </c>
      <c r="B44" s="657" t="s">
        <v>542</v>
      </c>
      <c r="C44" s="657" t="s">
        <v>543</v>
      </c>
      <c r="D44" s="657" t="s">
        <v>561</v>
      </c>
      <c r="E44" s="871"/>
      <c r="F44" s="872"/>
    </row>
    <row r="45" spans="1:6" ht="15.75" thickBot="1">
      <c r="A45" s="659" t="s">
        <v>562</v>
      </c>
      <c r="B45" s="660" t="s">
        <v>563</v>
      </c>
      <c r="C45" s="660" t="s">
        <v>564</v>
      </c>
      <c r="D45" s="660" t="s">
        <v>565</v>
      </c>
      <c r="E45" s="873">
        <v>0.53</v>
      </c>
      <c r="F45" s="874"/>
    </row>
    <row r="46" spans="1:6">
      <c r="A46" s="662"/>
      <c r="B46" s="662"/>
      <c r="C46" s="655"/>
      <c r="D46" s="655"/>
      <c r="E46" s="655"/>
      <c r="F46" s="655"/>
    </row>
    <row r="47" spans="1:6">
      <c r="A47" s="865" t="s">
        <v>549</v>
      </c>
      <c r="B47" s="865"/>
      <c r="C47" s="865"/>
      <c r="D47" s="865"/>
      <c r="E47" s="865"/>
      <c r="F47" s="865"/>
    </row>
    <row r="48" spans="1:6">
      <c r="A48" s="875" t="s">
        <v>566</v>
      </c>
      <c r="B48" s="875"/>
      <c r="C48" s="875"/>
      <c r="D48" s="875"/>
      <c r="E48" s="875"/>
      <c r="F48" s="875"/>
    </row>
    <row r="49" spans="1:6">
      <c r="A49" s="876" t="s">
        <v>551</v>
      </c>
      <c r="B49" s="876"/>
      <c r="C49" s="663" t="s">
        <v>567</v>
      </c>
    </row>
    <row r="53" spans="1:6">
      <c r="A53" s="886" t="s">
        <v>526</v>
      </c>
      <c r="B53" s="886"/>
      <c r="C53" s="889" t="s">
        <v>46</v>
      </c>
      <c r="D53" s="889"/>
      <c r="E53" s="889"/>
      <c r="F53" s="889"/>
    </row>
    <row r="54" spans="1:6">
      <c r="A54" s="890" t="s">
        <v>527</v>
      </c>
      <c r="B54" s="890"/>
      <c r="C54" s="889" t="s">
        <v>48</v>
      </c>
      <c r="D54" s="889"/>
      <c r="E54" s="889"/>
      <c r="F54" s="889"/>
    </row>
    <row r="55" spans="1:6">
      <c r="A55" s="886" t="s">
        <v>528</v>
      </c>
      <c r="B55" s="886"/>
      <c r="C55" s="889" t="s">
        <v>46</v>
      </c>
      <c r="D55" s="889"/>
      <c r="E55" s="889"/>
      <c r="F55" s="889"/>
    </row>
    <row r="56" spans="1:6" ht="15.75" thickBot="1">
      <c r="A56" s="896" t="s">
        <v>530</v>
      </c>
      <c r="B56" s="896"/>
      <c r="C56" s="889" t="s">
        <v>568</v>
      </c>
      <c r="D56" s="889"/>
      <c r="E56" s="889"/>
      <c r="F56" s="889"/>
    </row>
    <row r="57" spans="1:6">
      <c r="A57" s="893" t="s">
        <v>532</v>
      </c>
      <c r="B57" s="894"/>
      <c r="C57" s="897" t="s">
        <v>555</v>
      </c>
      <c r="D57" s="898"/>
      <c r="E57" s="643"/>
      <c r="F57" s="643"/>
    </row>
    <row r="58" spans="1:6">
      <c r="A58" s="895"/>
      <c r="B58" s="891"/>
      <c r="C58" s="891" t="s">
        <v>534</v>
      </c>
      <c r="D58" s="892"/>
      <c r="E58" s="644"/>
      <c r="F58" s="644"/>
    </row>
    <row r="59" spans="1:6">
      <c r="A59" s="895"/>
      <c r="B59" s="891"/>
      <c r="C59" s="645" t="s">
        <v>535</v>
      </c>
      <c r="D59" s="646" t="s">
        <v>536</v>
      </c>
      <c r="E59" s="643"/>
      <c r="F59" s="643"/>
    </row>
    <row r="60" spans="1:6" ht="15.75" thickBot="1">
      <c r="A60" s="899" t="s">
        <v>179</v>
      </c>
      <c r="B60" s="900"/>
      <c r="C60" s="664">
        <v>100</v>
      </c>
      <c r="D60" s="665">
        <v>100</v>
      </c>
      <c r="E60" s="649"/>
      <c r="F60" s="649"/>
    </row>
    <row r="61" spans="1:6" ht="15.75" thickBot="1">
      <c r="A61" s="863" t="s">
        <v>537</v>
      </c>
      <c r="B61" s="864"/>
      <c r="C61" s="653"/>
      <c r="D61" s="654">
        <v>100</v>
      </c>
      <c r="E61" s="650"/>
      <c r="F61" s="650"/>
    </row>
    <row r="62" spans="1:6">
      <c r="A62" s="865"/>
      <c r="B62" s="865"/>
      <c r="C62" s="655"/>
      <c r="D62" s="655"/>
      <c r="E62" s="655"/>
      <c r="F62" s="655"/>
    </row>
    <row r="63" spans="1:6" ht="15.75" thickBot="1">
      <c r="A63" s="866" t="s">
        <v>560</v>
      </c>
      <c r="B63" s="866"/>
      <c r="C63" s="866"/>
      <c r="D63" s="866"/>
      <c r="E63" s="866"/>
      <c r="F63" s="866"/>
    </row>
    <row r="64" spans="1:6">
      <c r="A64" s="867" t="s">
        <v>539</v>
      </c>
      <c r="B64" s="868"/>
      <c r="C64" s="868"/>
      <c r="D64" s="868"/>
      <c r="E64" s="869" t="s">
        <v>540</v>
      </c>
      <c r="F64" s="870"/>
    </row>
    <row r="65" spans="1:6" ht="41.25" thickBot="1">
      <c r="A65" s="656" t="s">
        <v>541</v>
      </c>
      <c r="B65" s="657" t="s">
        <v>542</v>
      </c>
      <c r="C65" s="657" t="s">
        <v>543</v>
      </c>
      <c r="D65" s="657" t="s">
        <v>561</v>
      </c>
      <c r="E65" s="871"/>
      <c r="F65" s="872"/>
    </row>
    <row r="66" spans="1:6" ht="15.75" thickBot="1">
      <c r="A66" s="659" t="s">
        <v>569</v>
      </c>
      <c r="B66" s="660" t="s">
        <v>570</v>
      </c>
      <c r="C66" s="660" t="s">
        <v>571</v>
      </c>
      <c r="D66" s="660" t="s">
        <v>572</v>
      </c>
      <c r="E66" s="873">
        <v>0</v>
      </c>
      <c r="F66" s="874"/>
    </row>
    <row r="67" spans="1:6">
      <c r="A67" s="662"/>
      <c r="B67" s="662"/>
      <c r="C67" s="655"/>
      <c r="D67" s="655"/>
      <c r="E67" s="655"/>
      <c r="F67" s="655"/>
    </row>
    <row r="68" spans="1:6">
      <c r="A68" s="865" t="s">
        <v>549</v>
      </c>
      <c r="B68" s="865"/>
      <c r="C68" s="865"/>
      <c r="D68" s="865"/>
      <c r="E68" s="865"/>
      <c r="F68" s="865"/>
    </row>
    <row r="69" spans="1:6">
      <c r="A69" s="875"/>
      <c r="B69" s="875"/>
      <c r="C69" s="875"/>
      <c r="D69" s="875"/>
      <c r="E69" s="875"/>
      <c r="F69" s="875"/>
    </row>
    <row r="70" spans="1:6">
      <c r="A70" s="876" t="s">
        <v>551</v>
      </c>
      <c r="B70" s="876"/>
      <c r="C70" s="663" t="s">
        <v>567</v>
      </c>
    </row>
    <row r="74" spans="1:6">
      <c r="A74" s="886" t="s">
        <v>526</v>
      </c>
      <c r="B74" s="886"/>
      <c r="C74" s="889" t="s">
        <v>573</v>
      </c>
      <c r="D74" s="889"/>
      <c r="E74" s="889"/>
      <c r="F74" s="889"/>
    </row>
    <row r="75" spans="1:6">
      <c r="A75" s="890" t="s">
        <v>527</v>
      </c>
      <c r="B75" s="890"/>
      <c r="C75" s="889" t="s">
        <v>574</v>
      </c>
      <c r="D75" s="889"/>
      <c r="E75" s="889"/>
      <c r="F75" s="889"/>
    </row>
    <row r="76" spans="1:6">
      <c r="A76" s="886" t="s">
        <v>528</v>
      </c>
      <c r="B76" s="886"/>
      <c r="C76" s="889" t="s">
        <v>573</v>
      </c>
      <c r="D76" s="889"/>
      <c r="E76" s="889"/>
      <c r="F76" s="889"/>
    </row>
    <row r="77" spans="1:6" ht="15.75" thickBot="1">
      <c r="A77" s="896" t="s">
        <v>530</v>
      </c>
      <c r="B77" s="896"/>
      <c r="C77" s="889" t="s">
        <v>575</v>
      </c>
      <c r="D77" s="889"/>
      <c r="E77" s="889"/>
      <c r="F77" s="889"/>
    </row>
    <row r="78" spans="1:6">
      <c r="A78" s="893" t="s">
        <v>532</v>
      </c>
      <c r="B78" s="894"/>
      <c r="C78" s="897" t="s">
        <v>555</v>
      </c>
      <c r="D78" s="898"/>
      <c r="E78" s="643"/>
      <c r="F78" s="643"/>
    </row>
    <row r="79" spans="1:6">
      <c r="A79" s="895"/>
      <c r="B79" s="891"/>
      <c r="C79" s="891" t="s">
        <v>534</v>
      </c>
      <c r="D79" s="892"/>
      <c r="E79" s="644"/>
      <c r="F79" s="644"/>
    </row>
    <row r="80" spans="1:6">
      <c r="A80" s="895"/>
      <c r="B80" s="891"/>
      <c r="C80" s="645" t="s">
        <v>535</v>
      </c>
      <c r="D80" s="646" t="s">
        <v>536</v>
      </c>
      <c r="E80" s="643"/>
      <c r="F80" s="643"/>
    </row>
    <row r="81" spans="1:6">
      <c r="A81" s="884" t="s">
        <v>195</v>
      </c>
      <c r="B81" s="885"/>
      <c r="C81" s="647">
        <v>49.23</v>
      </c>
      <c r="D81" s="648">
        <v>33.54</v>
      </c>
      <c r="E81" s="649"/>
      <c r="F81" s="649"/>
    </row>
    <row r="82" spans="1:6">
      <c r="A82" s="859" t="s">
        <v>576</v>
      </c>
      <c r="B82" s="860"/>
      <c r="C82" s="282">
        <v>48.31</v>
      </c>
      <c r="D82" s="494">
        <v>33.54</v>
      </c>
    </row>
    <row r="83" spans="1:6">
      <c r="A83" s="859" t="s">
        <v>577</v>
      </c>
      <c r="B83" s="860"/>
      <c r="C83" s="282">
        <v>43.69</v>
      </c>
      <c r="D83" s="494">
        <v>31.69</v>
      </c>
    </row>
    <row r="84" spans="1:6">
      <c r="A84" s="859" t="s">
        <v>578</v>
      </c>
      <c r="B84" s="860"/>
      <c r="C84" s="282">
        <v>55.38</v>
      </c>
      <c r="D84" s="494">
        <v>35.380000000000003</v>
      </c>
    </row>
    <row r="85" spans="1:6">
      <c r="A85" s="859" t="s">
        <v>579</v>
      </c>
      <c r="B85" s="860"/>
      <c r="C85" s="282">
        <v>58.77</v>
      </c>
      <c r="D85" s="494">
        <v>38.46</v>
      </c>
    </row>
    <row r="86" spans="1:6">
      <c r="A86" s="859" t="s">
        <v>580</v>
      </c>
      <c r="B86" s="860"/>
      <c r="C86" s="282">
        <v>36.92</v>
      </c>
      <c r="D86" s="494">
        <v>33.54</v>
      </c>
    </row>
    <row r="87" spans="1:6">
      <c r="A87" s="859" t="s">
        <v>581</v>
      </c>
      <c r="B87" s="860"/>
      <c r="C87" s="282">
        <v>32.31</v>
      </c>
      <c r="D87" s="494">
        <v>30.77</v>
      </c>
    </row>
    <row r="88" spans="1:6">
      <c r="A88" s="859" t="s">
        <v>582</v>
      </c>
      <c r="B88" s="860"/>
      <c r="C88" s="282">
        <v>28.92</v>
      </c>
      <c r="D88" s="494">
        <v>28.92</v>
      </c>
    </row>
    <row r="89" spans="1:6">
      <c r="A89" s="859" t="s">
        <v>25</v>
      </c>
      <c r="B89" s="860"/>
      <c r="C89" s="282">
        <v>3</v>
      </c>
      <c r="D89" s="494">
        <v>3</v>
      </c>
    </row>
    <row r="90" spans="1:6">
      <c r="A90" s="882" t="s">
        <v>583</v>
      </c>
      <c r="B90" s="883"/>
      <c r="C90" s="282">
        <v>0</v>
      </c>
      <c r="D90" s="494">
        <v>23.08</v>
      </c>
    </row>
    <row r="91" spans="1:6">
      <c r="A91" s="859" t="s">
        <v>67</v>
      </c>
      <c r="B91" s="860"/>
      <c r="C91" s="282">
        <v>65.540000000000006</v>
      </c>
      <c r="D91" s="494">
        <v>49.23</v>
      </c>
    </row>
    <row r="92" spans="1:6">
      <c r="A92" s="859" t="s">
        <v>131</v>
      </c>
      <c r="B92" s="860"/>
      <c r="C92" s="282">
        <v>13.54</v>
      </c>
      <c r="D92" s="494">
        <v>10.77</v>
      </c>
    </row>
    <row r="93" spans="1:6">
      <c r="A93" s="859" t="s">
        <v>224</v>
      </c>
      <c r="B93" s="860"/>
      <c r="C93" s="282">
        <v>3.69</v>
      </c>
      <c r="D93" s="494">
        <v>3.69</v>
      </c>
    </row>
    <row r="94" spans="1:6">
      <c r="A94" s="859" t="s">
        <v>140</v>
      </c>
      <c r="B94" s="860"/>
      <c r="C94" s="282">
        <v>7.38</v>
      </c>
      <c r="D94" s="494">
        <v>6.15</v>
      </c>
    </row>
    <row r="95" spans="1:6">
      <c r="A95" s="859" t="s">
        <v>142</v>
      </c>
      <c r="B95" s="860"/>
      <c r="C95" s="282">
        <v>0.92</v>
      </c>
      <c r="D95" s="494">
        <v>0.92</v>
      </c>
    </row>
    <row r="96" spans="1:6" ht="15.75" thickBot="1">
      <c r="A96" s="861" t="s">
        <v>584</v>
      </c>
      <c r="B96" s="862"/>
      <c r="C96" s="651">
        <v>0</v>
      </c>
      <c r="D96" s="652">
        <v>76.92</v>
      </c>
    </row>
    <row r="97" spans="1:6" ht="15.75" thickBot="1">
      <c r="A97" s="863" t="s">
        <v>537</v>
      </c>
      <c r="B97" s="864"/>
      <c r="C97" s="653"/>
      <c r="D97" s="654">
        <v>100</v>
      </c>
      <c r="E97" s="650"/>
      <c r="F97" s="650"/>
    </row>
    <row r="98" spans="1:6">
      <c r="A98" s="865"/>
      <c r="B98" s="865"/>
      <c r="C98" s="655"/>
      <c r="D98" s="655"/>
      <c r="E98" s="655"/>
      <c r="F98" s="655"/>
    </row>
    <row r="99" spans="1:6" ht="15.75" thickBot="1">
      <c r="A99" s="866" t="s">
        <v>560</v>
      </c>
      <c r="B99" s="866"/>
      <c r="C99" s="866"/>
      <c r="D99" s="866"/>
      <c r="E99" s="866"/>
      <c r="F99" s="866"/>
    </row>
    <row r="100" spans="1:6">
      <c r="A100" s="867" t="s">
        <v>539</v>
      </c>
      <c r="B100" s="868"/>
      <c r="C100" s="868"/>
      <c r="D100" s="868"/>
      <c r="E100" s="869" t="s">
        <v>540</v>
      </c>
      <c r="F100" s="870"/>
    </row>
    <row r="101" spans="1:6" ht="41.25" thickBot="1">
      <c r="A101" s="656" t="s">
        <v>541</v>
      </c>
      <c r="B101" s="657" t="s">
        <v>542</v>
      </c>
      <c r="C101" s="657" t="s">
        <v>543</v>
      </c>
      <c r="D101" s="657" t="s">
        <v>561</v>
      </c>
      <c r="E101" s="871"/>
      <c r="F101" s="872"/>
    </row>
    <row r="102" spans="1:6" ht="15.75" thickBot="1">
      <c r="A102" s="659" t="s">
        <v>585</v>
      </c>
      <c r="B102" s="660" t="s">
        <v>586</v>
      </c>
      <c r="C102" s="660" t="s">
        <v>587</v>
      </c>
      <c r="D102" s="660" t="s">
        <v>588</v>
      </c>
      <c r="E102" s="873">
        <v>4.8490000000000002</v>
      </c>
      <c r="F102" s="874"/>
    </row>
    <row r="103" spans="1:6">
      <c r="A103" s="662"/>
      <c r="B103" s="662"/>
      <c r="C103" s="655"/>
      <c r="D103" s="655"/>
      <c r="E103" s="655"/>
      <c r="F103" s="655"/>
    </row>
    <row r="104" spans="1:6">
      <c r="A104" s="865" t="s">
        <v>549</v>
      </c>
      <c r="B104" s="865"/>
      <c r="C104" s="865"/>
      <c r="D104" s="865"/>
      <c r="E104" s="865"/>
      <c r="F104" s="865"/>
    </row>
    <row r="105" spans="1:6">
      <c r="A105" s="875" t="s">
        <v>589</v>
      </c>
      <c r="B105" s="875"/>
      <c r="C105" s="875"/>
      <c r="D105" s="875"/>
      <c r="E105" s="875"/>
      <c r="F105" s="875"/>
    </row>
    <row r="106" spans="1:6">
      <c r="A106" s="876" t="s">
        <v>551</v>
      </c>
      <c r="B106" s="876"/>
      <c r="C106" s="663" t="s">
        <v>590</v>
      </c>
    </row>
    <row r="110" spans="1:6">
      <c r="A110" s="886" t="s">
        <v>526</v>
      </c>
      <c r="B110" s="886"/>
      <c r="C110" s="889" t="s">
        <v>591</v>
      </c>
      <c r="D110" s="889"/>
      <c r="E110" s="889"/>
      <c r="F110" s="889"/>
    </row>
    <row r="111" spans="1:6">
      <c r="A111" s="890" t="s">
        <v>527</v>
      </c>
      <c r="B111" s="890"/>
      <c r="C111" s="889" t="s">
        <v>218</v>
      </c>
      <c r="D111" s="889"/>
      <c r="E111" s="889"/>
      <c r="F111" s="889"/>
    </row>
    <row r="112" spans="1:6">
      <c r="A112" s="886" t="s">
        <v>528</v>
      </c>
      <c r="B112" s="886"/>
      <c r="C112" s="889" t="s">
        <v>591</v>
      </c>
      <c r="D112" s="889"/>
      <c r="E112" s="889"/>
      <c r="F112" s="889"/>
    </row>
    <row r="113" spans="1:6" ht="15.75" thickBot="1">
      <c r="A113" s="896" t="s">
        <v>530</v>
      </c>
      <c r="B113" s="896"/>
      <c r="C113" s="889" t="s">
        <v>592</v>
      </c>
      <c r="D113" s="889"/>
      <c r="E113" s="889"/>
      <c r="F113" s="889"/>
    </row>
    <row r="114" spans="1:6">
      <c r="A114" s="893" t="s">
        <v>532</v>
      </c>
      <c r="B114" s="894"/>
      <c r="C114" s="897" t="s">
        <v>555</v>
      </c>
      <c r="D114" s="898"/>
      <c r="E114" s="643"/>
      <c r="F114" s="643"/>
    </row>
    <row r="115" spans="1:6">
      <c r="A115" s="895"/>
      <c r="B115" s="891"/>
      <c r="C115" s="891" t="s">
        <v>534</v>
      </c>
      <c r="D115" s="892"/>
      <c r="E115" s="644"/>
      <c r="F115" s="644"/>
    </row>
    <row r="116" spans="1:6">
      <c r="A116" s="895"/>
      <c r="B116" s="891"/>
      <c r="C116" s="645" t="s">
        <v>535</v>
      </c>
      <c r="D116" s="646" t="s">
        <v>536</v>
      </c>
      <c r="E116" s="643"/>
      <c r="F116" s="643"/>
    </row>
    <row r="117" spans="1:6">
      <c r="A117" s="884" t="s">
        <v>67</v>
      </c>
      <c r="B117" s="885"/>
      <c r="C117" s="647">
        <v>46.75</v>
      </c>
      <c r="D117" s="648">
        <v>35.090000000000003</v>
      </c>
      <c r="E117" s="649"/>
      <c r="F117" s="649"/>
    </row>
    <row r="118" spans="1:6">
      <c r="A118" s="859" t="s">
        <v>71</v>
      </c>
      <c r="B118" s="860"/>
      <c r="C118" s="282">
        <v>4.3899999999999997</v>
      </c>
      <c r="D118" s="494">
        <v>3.51</v>
      </c>
    </row>
    <row r="119" spans="1:6">
      <c r="A119" s="859" t="s">
        <v>140</v>
      </c>
      <c r="B119" s="860"/>
      <c r="C119" s="282">
        <v>4.21</v>
      </c>
      <c r="D119" s="494">
        <v>3.51</v>
      </c>
    </row>
    <row r="120" spans="1:6">
      <c r="A120" s="859" t="s">
        <v>224</v>
      </c>
      <c r="B120" s="860"/>
      <c r="C120" s="282">
        <v>0.88</v>
      </c>
      <c r="D120" s="494">
        <v>0.88</v>
      </c>
    </row>
    <row r="121" spans="1:6">
      <c r="A121" s="859" t="s">
        <v>85</v>
      </c>
      <c r="B121" s="860"/>
      <c r="C121" s="282">
        <v>0.88</v>
      </c>
      <c r="D121" s="494">
        <v>0.88</v>
      </c>
    </row>
    <row r="122" spans="1:6">
      <c r="A122" s="859" t="s">
        <v>593</v>
      </c>
      <c r="B122" s="860"/>
      <c r="C122" s="282">
        <v>0</v>
      </c>
      <c r="D122" s="494">
        <v>61.4</v>
      </c>
    </row>
    <row r="123" spans="1:6">
      <c r="A123" s="859" t="s">
        <v>594</v>
      </c>
      <c r="B123" s="860"/>
      <c r="C123" s="282">
        <v>61.4</v>
      </c>
      <c r="D123" s="494">
        <v>61.4</v>
      </c>
    </row>
    <row r="124" spans="1:6">
      <c r="A124" s="859" t="s">
        <v>595</v>
      </c>
      <c r="B124" s="860"/>
      <c r="C124" s="282">
        <v>61.4</v>
      </c>
      <c r="D124" s="494">
        <v>61.4</v>
      </c>
    </row>
    <row r="125" spans="1:6">
      <c r="A125" s="859" t="s">
        <v>596</v>
      </c>
      <c r="B125" s="860"/>
      <c r="C125" s="282">
        <v>61.4</v>
      </c>
      <c r="D125" s="494">
        <v>61.4</v>
      </c>
    </row>
    <row r="126" spans="1:6">
      <c r="A126" s="859" t="s">
        <v>597</v>
      </c>
      <c r="B126" s="860"/>
      <c r="C126" s="282">
        <v>0</v>
      </c>
      <c r="D126" s="494">
        <v>0</v>
      </c>
    </row>
    <row r="127" spans="1:6">
      <c r="A127" s="859" t="s">
        <v>150</v>
      </c>
      <c r="B127" s="860"/>
      <c r="C127" s="282">
        <v>0.53</v>
      </c>
      <c r="D127" s="494">
        <v>0.53</v>
      </c>
    </row>
    <row r="128" spans="1:6">
      <c r="A128" s="859" t="s">
        <v>598</v>
      </c>
      <c r="B128" s="860"/>
      <c r="C128" s="282">
        <v>0</v>
      </c>
      <c r="D128" s="494">
        <v>12.28</v>
      </c>
    </row>
    <row r="129" spans="1:6" ht="15.75" thickBot="1">
      <c r="A129" s="861" t="s">
        <v>599</v>
      </c>
      <c r="B129" s="862"/>
      <c r="C129" s="651">
        <v>3.07</v>
      </c>
      <c r="D129" s="652">
        <v>3.07</v>
      </c>
    </row>
    <row r="130" spans="1:6" ht="15.75" thickBot="1">
      <c r="A130" s="863" t="s">
        <v>537</v>
      </c>
      <c r="B130" s="864"/>
      <c r="C130" s="653"/>
      <c r="D130" s="654">
        <v>100</v>
      </c>
      <c r="E130" s="650"/>
      <c r="F130" s="650"/>
    </row>
    <row r="131" spans="1:6">
      <c r="A131" s="865"/>
      <c r="B131" s="865"/>
      <c r="C131" s="655"/>
      <c r="D131" s="655"/>
      <c r="E131" s="655"/>
      <c r="F131" s="655"/>
    </row>
    <row r="132" spans="1:6" ht="15.75" thickBot="1">
      <c r="A132" s="866" t="s">
        <v>560</v>
      </c>
      <c r="B132" s="866"/>
      <c r="C132" s="866"/>
      <c r="D132" s="866"/>
      <c r="E132" s="866"/>
      <c r="F132" s="866"/>
    </row>
    <row r="133" spans="1:6">
      <c r="A133" s="867" t="s">
        <v>539</v>
      </c>
      <c r="B133" s="868"/>
      <c r="C133" s="868"/>
      <c r="D133" s="868"/>
      <c r="E133" s="869" t="s">
        <v>540</v>
      </c>
      <c r="F133" s="870"/>
    </row>
    <row r="134" spans="1:6" ht="41.25" thickBot="1">
      <c r="A134" s="656" t="s">
        <v>541</v>
      </c>
      <c r="B134" s="657" t="s">
        <v>542</v>
      </c>
      <c r="C134" s="657" t="s">
        <v>543</v>
      </c>
      <c r="D134" s="657" t="s">
        <v>561</v>
      </c>
      <c r="E134" s="871"/>
      <c r="F134" s="872"/>
    </row>
    <row r="135" spans="1:6" ht="15.75" thickBot="1">
      <c r="A135" s="659" t="s">
        <v>600</v>
      </c>
      <c r="B135" s="660" t="s">
        <v>601</v>
      </c>
      <c r="C135" s="660" t="s">
        <v>602</v>
      </c>
      <c r="D135" s="660" t="s">
        <v>603</v>
      </c>
      <c r="E135" s="873">
        <v>4.43</v>
      </c>
      <c r="F135" s="874"/>
    </row>
    <row r="136" spans="1:6">
      <c r="A136" s="662"/>
      <c r="B136" s="662"/>
      <c r="C136" s="655"/>
      <c r="D136" s="655"/>
      <c r="E136" s="655"/>
      <c r="F136" s="655"/>
    </row>
    <row r="137" spans="1:6">
      <c r="A137" s="865" t="s">
        <v>549</v>
      </c>
      <c r="B137" s="865"/>
      <c r="C137" s="865"/>
      <c r="D137" s="865"/>
      <c r="E137" s="865"/>
      <c r="F137" s="865"/>
    </row>
    <row r="138" spans="1:6">
      <c r="A138" s="875" t="s">
        <v>604</v>
      </c>
      <c r="B138" s="875"/>
      <c r="C138" s="875"/>
      <c r="D138" s="875"/>
      <c r="E138" s="875"/>
      <c r="F138" s="875"/>
    </row>
    <row r="139" spans="1:6">
      <c r="A139" s="876" t="s">
        <v>551</v>
      </c>
      <c r="B139" s="876"/>
      <c r="C139" s="663" t="s">
        <v>552</v>
      </c>
    </row>
    <row r="143" spans="1:6">
      <c r="A143" s="886" t="s">
        <v>526</v>
      </c>
      <c r="B143" s="886"/>
      <c r="C143" s="889" t="s">
        <v>605</v>
      </c>
      <c r="D143" s="889"/>
      <c r="E143" s="889"/>
      <c r="F143" s="889"/>
    </row>
    <row r="144" spans="1:6">
      <c r="A144" s="890" t="s">
        <v>527</v>
      </c>
      <c r="B144" s="890"/>
      <c r="C144" s="889" t="s">
        <v>606</v>
      </c>
      <c r="D144" s="889"/>
      <c r="E144" s="889"/>
      <c r="F144" s="889"/>
    </row>
    <row r="145" spans="1:6">
      <c r="A145" s="886" t="s">
        <v>528</v>
      </c>
      <c r="B145" s="886"/>
      <c r="C145" s="889" t="s">
        <v>605</v>
      </c>
      <c r="D145" s="889"/>
      <c r="E145" s="889"/>
      <c r="F145" s="889"/>
    </row>
    <row r="146" spans="1:6" ht="15.75" thickBot="1">
      <c r="A146" s="896" t="s">
        <v>530</v>
      </c>
      <c r="B146" s="896"/>
      <c r="C146" s="889" t="s">
        <v>592</v>
      </c>
      <c r="D146" s="889"/>
      <c r="E146" s="889"/>
      <c r="F146" s="889"/>
    </row>
    <row r="147" spans="1:6">
      <c r="A147" s="893" t="s">
        <v>532</v>
      </c>
      <c r="B147" s="894"/>
      <c r="C147" s="897" t="s">
        <v>555</v>
      </c>
      <c r="D147" s="898"/>
      <c r="E147" s="643"/>
      <c r="F147" s="643"/>
    </row>
    <row r="148" spans="1:6">
      <c r="A148" s="895"/>
      <c r="B148" s="891"/>
      <c r="C148" s="891" t="s">
        <v>534</v>
      </c>
      <c r="D148" s="892"/>
      <c r="E148" s="644"/>
      <c r="F148" s="644"/>
    </row>
    <row r="149" spans="1:6">
      <c r="A149" s="895"/>
      <c r="B149" s="891"/>
      <c r="C149" s="645" t="s">
        <v>535</v>
      </c>
      <c r="D149" s="646" t="s">
        <v>536</v>
      </c>
      <c r="E149" s="643"/>
      <c r="F149" s="643"/>
    </row>
    <row r="150" spans="1:6">
      <c r="A150" s="884" t="s">
        <v>229</v>
      </c>
      <c r="B150" s="885"/>
      <c r="C150" s="647">
        <v>154.9</v>
      </c>
      <c r="D150" s="648">
        <v>114</v>
      </c>
      <c r="E150" s="649"/>
      <c r="F150" s="649"/>
    </row>
    <row r="151" spans="1:6">
      <c r="A151" s="859" t="s">
        <v>607</v>
      </c>
      <c r="B151" s="860"/>
      <c r="C151" s="282">
        <v>159.4</v>
      </c>
      <c r="D151" s="494">
        <v>114</v>
      </c>
    </row>
    <row r="152" spans="1:6">
      <c r="A152" s="859" t="s">
        <v>608</v>
      </c>
      <c r="B152" s="860"/>
      <c r="C152" s="282">
        <v>133.80000000000001</v>
      </c>
      <c r="D152" s="494">
        <v>114</v>
      </c>
    </row>
    <row r="153" spans="1:6">
      <c r="A153" s="859" t="s">
        <v>140</v>
      </c>
      <c r="B153" s="860"/>
      <c r="C153" s="282">
        <v>11.9</v>
      </c>
      <c r="D153" s="494">
        <v>10</v>
      </c>
    </row>
    <row r="154" spans="1:6">
      <c r="A154" s="859" t="s">
        <v>38</v>
      </c>
      <c r="B154" s="860"/>
      <c r="C154" s="282">
        <v>10</v>
      </c>
      <c r="D154" s="494">
        <v>10</v>
      </c>
    </row>
    <row r="155" spans="1:6">
      <c r="A155" s="859" t="s">
        <v>227</v>
      </c>
      <c r="B155" s="860"/>
      <c r="C155" s="282">
        <v>8</v>
      </c>
      <c r="D155" s="494">
        <v>8</v>
      </c>
    </row>
    <row r="156" spans="1:6" ht="15.75" thickBot="1">
      <c r="A156" s="861" t="s">
        <v>609</v>
      </c>
      <c r="B156" s="862"/>
      <c r="C156" s="651">
        <v>0</v>
      </c>
      <c r="D156" s="652">
        <v>134</v>
      </c>
    </row>
    <row r="157" spans="1:6" ht="15.75" thickBot="1">
      <c r="A157" s="863" t="s">
        <v>537</v>
      </c>
      <c r="B157" s="864"/>
      <c r="C157" s="653"/>
      <c r="D157" s="654">
        <v>100</v>
      </c>
      <c r="E157" s="650"/>
      <c r="F157" s="650"/>
    </row>
    <row r="158" spans="1:6">
      <c r="A158" s="865"/>
      <c r="B158" s="865"/>
      <c r="C158" s="655"/>
      <c r="D158" s="655"/>
      <c r="E158" s="655"/>
      <c r="F158" s="655"/>
    </row>
    <row r="159" spans="1:6" ht="15.75" thickBot="1">
      <c r="A159" s="866" t="s">
        <v>560</v>
      </c>
      <c r="B159" s="866"/>
      <c r="C159" s="866"/>
      <c r="D159" s="866"/>
      <c r="E159" s="866"/>
      <c r="F159" s="866"/>
    </row>
    <row r="160" spans="1:6">
      <c r="A160" s="867" t="s">
        <v>539</v>
      </c>
      <c r="B160" s="868"/>
      <c r="C160" s="868"/>
      <c r="D160" s="868"/>
      <c r="E160" s="869" t="s">
        <v>540</v>
      </c>
      <c r="F160" s="870"/>
    </row>
    <row r="161" spans="1:6" ht="41.25" thickBot="1">
      <c r="A161" s="656" t="s">
        <v>541</v>
      </c>
      <c r="B161" s="657" t="s">
        <v>542</v>
      </c>
      <c r="C161" s="657" t="s">
        <v>543</v>
      </c>
      <c r="D161" s="657" t="s">
        <v>561</v>
      </c>
      <c r="E161" s="871"/>
      <c r="F161" s="872"/>
    </row>
    <row r="162" spans="1:6" ht="15.75" thickBot="1">
      <c r="A162" s="659" t="s">
        <v>610</v>
      </c>
      <c r="B162" s="660" t="s">
        <v>611</v>
      </c>
      <c r="C162" s="660" t="s">
        <v>612</v>
      </c>
      <c r="D162" s="660" t="s">
        <v>613</v>
      </c>
      <c r="E162" s="873">
        <v>0.5</v>
      </c>
      <c r="F162" s="874"/>
    </row>
    <row r="163" spans="1:6">
      <c r="A163" s="662"/>
      <c r="B163" s="662"/>
      <c r="C163" s="655"/>
      <c r="D163" s="655"/>
      <c r="E163" s="655"/>
      <c r="F163" s="655"/>
    </row>
    <row r="164" spans="1:6">
      <c r="A164" s="865" t="s">
        <v>549</v>
      </c>
      <c r="B164" s="865"/>
      <c r="C164" s="865"/>
      <c r="D164" s="865"/>
      <c r="E164" s="865"/>
      <c r="F164" s="865"/>
    </row>
    <row r="165" spans="1:6">
      <c r="A165" s="875" t="s">
        <v>614</v>
      </c>
      <c r="B165" s="875"/>
      <c r="C165" s="875"/>
      <c r="D165" s="875"/>
      <c r="E165" s="875"/>
      <c r="F165" s="875"/>
    </row>
    <row r="166" spans="1:6">
      <c r="A166" s="876" t="s">
        <v>551</v>
      </c>
      <c r="B166" s="876"/>
      <c r="C166" s="663" t="s">
        <v>552</v>
      </c>
    </row>
    <row r="169" spans="1:6">
      <c r="A169" s="865"/>
      <c r="B169" s="865"/>
      <c r="C169" s="655"/>
      <c r="D169" s="655"/>
      <c r="E169" s="655"/>
      <c r="F169" s="655"/>
    </row>
    <row r="170" spans="1:6">
      <c r="A170" s="886" t="s">
        <v>526</v>
      </c>
      <c r="B170" s="886"/>
      <c r="C170" s="889" t="s">
        <v>615</v>
      </c>
      <c r="D170" s="889"/>
      <c r="E170" s="889"/>
      <c r="F170" s="889"/>
    </row>
    <row r="171" spans="1:6">
      <c r="A171" s="890" t="s">
        <v>527</v>
      </c>
      <c r="B171" s="890"/>
      <c r="C171" s="889" t="s">
        <v>95</v>
      </c>
      <c r="D171" s="889"/>
      <c r="E171" s="889"/>
      <c r="F171" s="889"/>
    </row>
    <row r="172" spans="1:6">
      <c r="A172" s="886" t="s">
        <v>528</v>
      </c>
      <c r="B172" s="886"/>
      <c r="C172" s="889" t="s">
        <v>615</v>
      </c>
      <c r="D172" s="889"/>
      <c r="E172" s="889"/>
      <c r="F172" s="889"/>
    </row>
    <row r="173" spans="1:6" ht="15.75" thickBot="1">
      <c r="A173" s="896" t="s">
        <v>530</v>
      </c>
      <c r="B173" s="896"/>
      <c r="C173" s="889" t="s">
        <v>568</v>
      </c>
      <c r="D173" s="889"/>
      <c r="E173" s="889"/>
      <c r="F173" s="889"/>
    </row>
    <row r="174" spans="1:6">
      <c r="A174" s="893" t="s">
        <v>532</v>
      </c>
      <c r="B174" s="894"/>
      <c r="C174" s="897" t="s">
        <v>555</v>
      </c>
      <c r="D174" s="898"/>
      <c r="E174" s="643"/>
      <c r="F174" s="643"/>
    </row>
    <row r="175" spans="1:6">
      <c r="A175" s="895"/>
      <c r="B175" s="891"/>
      <c r="C175" s="891" t="s">
        <v>534</v>
      </c>
      <c r="D175" s="892"/>
      <c r="E175" s="644"/>
      <c r="F175" s="644"/>
    </row>
    <row r="176" spans="1:6">
      <c r="A176" s="895"/>
      <c r="B176" s="891"/>
      <c r="C176" s="645" t="s">
        <v>535</v>
      </c>
      <c r="D176" s="646" t="s">
        <v>536</v>
      </c>
      <c r="E176" s="643"/>
      <c r="F176" s="643"/>
    </row>
    <row r="177" spans="1:6" ht="15.75" thickBot="1">
      <c r="A177" s="899" t="s">
        <v>96</v>
      </c>
      <c r="B177" s="900"/>
      <c r="C177" s="664">
        <v>100</v>
      </c>
      <c r="D177" s="665">
        <v>100</v>
      </c>
      <c r="E177" s="649"/>
      <c r="F177" s="649"/>
    </row>
    <row r="178" spans="1:6" ht="15.75" thickBot="1">
      <c r="A178" s="863" t="s">
        <v>537</v>
      </c>
      <c r="B178" s="864"/>
      <c r="C178" s="653"/>
      <c r="D178" s="654">
        <v>100</v>
      </c>
      <c r="E178" s="650"/>
      <c r="F178" s="650"/>
    </row>
    <row r="179" spans="1:6">
      <c r="A179" s="865"/>
      <c r="B179" s="865"/>
      <c r="C179" s="655"/>
      <c r="D179" s="655"/>
      <c r="E179" s="655"/>
      <c r="F179" s="655"/>
    </row>
    <row r="180" spans="1:6" ht="15.75" thickBot="1">
      <c r="A180" s="866" t="s">
        <v>560</v>
      </c>
      <c r="B180" s="866"/>
      <c r="C180" s="866"/>
      <c r="D180" s="866"/>
      <c r="E180" s="866"/>
      <c r="F180" s="866"/>
    </row>
    <row r="181" spans="1:6">
      <c r="A181" s="867" t="s">
        <v>539</v>
      </c>
      <c r="B181" s="868"/>
      <c r="C181" s="868"/>
      <c r="D181" s="868"/>
      <c r="E181" s="869" t="s">
        <v>540</v>
      </c>
      <c r="F181" s="870"/>
    </row>
    <row r="182" spans="1:6" ht="41.25" thickBot="1">
      <c r="A182" s="656" t="s">
        <v>541</v>
      </c>
      <c r="B182" s="657" t="s">
        <v>542</v>
      </c>
      <c r="C182" s="657" t="s">
        <v>543</v>
      </c>
      <c r="D182" s="657" t="s">
        <v>561</v>
      </c>
      <c r="E182" s="871"/>
      <c r="F182" s="872"/>
    </row>
    <row r="183" spans="1:6" ht="15.75" thickBot="1">
      <c r="A183" s="659" t="s">
        <v>616</v>
      </c>
      <c r="B183" s="660" t="s">
        <v>570</v>
      </c>
      <c r="C183" s="660" t="s">
        <v>617</v>
      </c>
      <c r="D183" s="660" t="s">
        <v>618</v>
      </c>
      <c r="E183" s="873">
        <v>0</v>
      </c>
      <c r="F183" s="874"/>
    </row>
    <row r="184" spans="1:6">
      <c r="A184" s="662"/>
      <c r="B184" s="662"/>
      <c r="C184" s="655"/>
      <c r="D184" s="655"/>
      <c r="E184" s="655"/>
      <c r="F184" s="655"/>
    </row>
    <row r="185" spans="1:6">
      <c r="A185" s="865" t="s">
        <v>549</v>
      </c>
      <c r="B185" s="865"/>
      <c r="C185" s="865"/>
      <c r="D185" s="865"/>
      <c r="E185" s="865"/>
      <c r="F185" s="865"/>
    </row>
    <row r="186" spans="1:6">
      <c r="A186" s="875"/>
      <c r="B186" s="875"/>
      <c r="C186" s="875"/>
      <c r="D186" s="875"/>
      <c r="E186" s="875"/>
      <c r="F186" s="875"/>
    </row>
    <row r="187" spans="1:6">
      <c r="A187" s="876" t="s">
        <v>551</v>
      </c>
      <c r="B187" s="876"/>
      <c r="C187" s="663" t="s">
        <v>567</v>
      </c>
    </row>
    <row r="191" spans="1:6">
      <c r="A191" s="886" t="s">
        <v>526</v>
      </c>
      <c r="B191" s="886"/>
      <c r="C191" s="889" t="s">
        <v>615</v>
      </c>
      <c r="D191" s="889"/>
      <c r="E191" s="889"/>
      <c r="F191" s="889"/>
    </row>
    <row r="192" spans="1:6">
      <c r="A192" s="890" t="s">
        <v>527</v>
      </c>
      <c r="B192" s="890"/>
      <c r="C192" s="889" t="s">
        <v>271</v>
      </c>
      <c r="D192" s="889"/>
      <c r="E192" s="889"/>
      <c r="F192" s="889"/>
    </row>
    <row r="193" spans="1:6">
      <c r="A193" s="886" t="s">
        <v>528</v>
      </c>
      <c r="B193" s="886"/>
      <c r="C193" s="889" t="s">
        <v>615</v>
      </c>
      <c r="D193" s="889"/>
      <c r="E193" s="889"/>
      <c r="F193" s="889"/>
    </row>
    <row r="194" spans="1:6" ht="15.75" thickBot="1">
      <c r="A194" s="896" t="s">
        <v>530</v>
      </c>
      <c r="B194" s="896"/>
      <c r="C194" s="889" t="s">
        <v>554</v>
      </c>
      <c r="D194" s="889"/>
      <c r="E194" s="889"/>
      <c r="F194" s="889"/>
    </row>
    <row r="195" spans="1:6">
      <c r="A195" s="893" t="s">
        <v>532</v>
      </c>
      <c r="B195" s="894"/>
      <c r="C195" s="897" t="s">
        <v>555</v>
      </c>
      <c r="D195" s="898"/>
      <c r="E195" s="643"/>
      <c r="F195" s="643"/>
    </row>
    <row r="196" spans="1:6">
      <c r="A196" s="895"/>
      <c r="B196" s="891"/>
      <c r="C196" s="891" t="s">
        <v>534</v>
      </c>
      <c r="D196" s="892"/>
      <c r="E196" s="644"/>
      <c r="F196" s="644"/>
    </row>
    <row r="197" spans="1:6">
      <c r="A197" s="895"/>
      <c r="B197" s="891"/>
      <c r="C197" s="645" t="s">
        <v>535</v>
      </c>
      <c r="D197" s="646" t="s">
        <v>536</v>
      </c>
      <c r="E197" s="643"/>
      <c r="F197" s="643"/>
    </row>
    <row r="198" spans="1:6">
      <c r="A198" s="884" t="s">
        <v>121</v>
      </c>
      <c r="B198" s="885"/>
      <c r="C198" s="647">
        <v>100</v>
      </c>
      <c r="D198" s="648">
        <v>80</v>
      </c>
      <c r="E198" s="649"/>
      <c r="F198" s="649"/>
    </row>
    <row r="199" spans="1:6">
      <c r="A199" s="859" t="s">
        <v>131</v>
      </c>
      <c r="B199" s="860"/>
      <c r="C199" s="282">
        <v>20</v>
      </c>
      <c r="D199" s="494">
        <v>16</v>
      </c>
    </row>
    <row r="200" spans="1:6">
      <c r="A200" s="859" t="s">
        <v>85</v>
      </c>
      <c r="B200" s="860"/>
      <c r="C200" s="282">
        <v>7</v>
      </c>
      <c r="D200" s="494">
        <v>7</v>
      </c>
    </row>
    <row r="201" spans="1:6" ht="15.75" thickBot="1">
      <c r="A201" s="887" t="s">
        <v>31</v>
      </c>
      <c r="B201" s="888"/>
      <c r="C201" s="651">
        <v>0.25</v>
      </c>
      <c r="D201" s="652">
        <v>0.25</v>
      </c>
    </row>
    <row r="202" spans="1:6" ht="15.75" thickBot="1">
      <c r="A202" s="863" t="s">
        <v>537</v>
      </c>
      <c r="B202" s="864"/>
      <c r="C202" s="653"/>
      <c r="D202" s="654">
        <v>100</v>
      </c>
      <c r="E202" s="650"/>
      <c r="F202" s="650"/>
    </row>
    <row r="203" spans="1:6">
      <c r="A203" s="865"/>
      <c r="B203" s="865"/>
      <c r="C203" s="655"/>
      <c r="D203" s="655"/>
      <c r="E203" s="655"/>
      <c r="F203" s="655"/>
    </row>
    <row r="204" spans="1:6" ht="15.75" thickBot="1">
      <c r="A204" s="866" t="s">
        <v>560</v>
      </c>
      <c r="B204" s="866"/>
      <c r="C204" s="866"/>
      <c r="D204" s="866"/>
      <c r="E204" s="866"/>
      <c r="F204" s="866"/>
    </row>
    <row r="205" spans="1:6">
      <c r="A205" s="867" t="s">
        <v>539</v>
      </c>
      <c r="B205" s="868"/>
      <c r="C205" s="868"/>
      <c r="D205" s="868"/>
      <c r="E205" s="869" t="s">
        <v>540</v>
      </c>
      <c r="F205" s="870"/>
    </row>
    <row r="206" spans="1:6" ht="41.25" thickBot="1">
      <c r="A206" s="656" t="s">
        <v>541</v>
      </c>
      <c r="B206" s="657" t="s">
        <v>542</v>
      </c>
      <c r="C206" s="657" t="s">
        <v>543</v>
      </c>
      <c r="D206" s="657" t="s">
        <v>561</v>
      </c>
      <c r="E206" s="871"/>
      <c r="F206" s="872"/>
    </row>
    <row r="207" spans="1:6" ht="15.75" thickBot="1">
      <c r="A207" s="659" t="s">
        <v>619</v>
      </c>
      <c r="B207" s="660" t="s">
        <v>620</v>
      </c>
      <c r="C207" s="660" t="s">
        <v>621</v>
      </c>
      <c r="D207" s="660" t="s">
        <v>622</v>
      </c>
      <c r="E207" s="873">
        <v>25.76</v>
      </c>
      <c r="F207" s="874"/>
    </row>
    <row r="208" spans="1:6">
      <c r="A208" s="662"/>
      <c r="B208" s="662"/>
      <c r="C208" s="655"/>
      <c r="D208" s="655"/>
      <c r="E208" s="655"/>
      <c r="F208" s="655"/>
    </row>
    <row r="209" spans="1:7">
      <c r="A209" s="865" t="s">
        <v>549</v>
      </c>
      <c r="B209" s="865"/>
      <c r="C209" s="865"/>
      <c r="D209" s="865"/>
      <c r="E209" s="865"/>
      <c r="F209" s="865"/>
    </row>
    <row r="210" spans="1:7">
      <c r="A210" s="875" t="s">
        <v>623</v>
      </c>
      <c r="B210" s="875"/>
      <c r="C210" s="875"/>
      <c r="D210" s="875"/>
      <c r="E210" s="875"/>
      <c r="F210" s="875"/>
    </row>
    <row r="211" spans="1:7">
      <c r="A211" s="876" t="s">
        <v>551</v>
      </c>
      <c r="B211" s="876"/>
      <c r="C211" s="663" t="s">
        <v>567</v>
      </c>
    </row>
    <row r="215" spans="1:7">
      <c r="A215" s="886" t="s">
        <v>526</v>
      </c>
      <c r="B215" s="886"/>
      <c r="C215" s="889" t="s">
        <v>624</v>
      </c>
      <c r="D215" s="889"/>
      <c r="E215" s="889"/>
      <c r="F215" s="889"/>
    </row>
    <row r="216" spans="1:7">
      <c r="A216" s="890" t="s">
        <v>527</v>
      </c>
      <c r="B216" s="890"/>
      <c r="C216" s="889" t="s">
        <v>240</v>
      </c>
      <c r="D216" s="889"/>
      <c r="E216" s="889"/>
      <c r="F216" s="889"/>
    </row>
    <row r="217" spans="1:7">
      <c r="A217" s="886" t="s">
        <v>528</v>
      </c>
      <c r="B217" s="886"/>
      <c r="C217" s="889" t="s">
        <v>624</v>
      </c>
      <c r="D217" s="889"/>
      <c r="E217" s="889"/>
      <c r="F217" s="889"/>
    </row>
    <row r="218" spans="1:7" ht="15.75" thickBot="1">
      <c r="A218" s="896" t="s">
        <v>530</v>
      </c>
      <c r="B218" s="896"/>
      <c r="C218" s="889" t="s">
        <v>554</v>
      </c>
      <c r="D218" s="889"/>
      <c r="E218" s="889"/>
      <c r="F218" s="889"/>
      <c r="G218" s="666"/>
    </row>
    <row r="219" spans="1:7">
      <c r="A219" s="893" t="s">
        <v>532</v>
      </c>
      <c r="B219" s="894"/>
      <c r="C219" s="897" t="s">
        <v>555</v>
      </c>
      <c r="D219" s="898"/>
      <c r="E219" s="643"/>
      <c r="F219" s="643"/>
    </row>
    <row r="220" spans="1:7">
      <c r="A220" s="895"/>
      <c r="B220" s="891"/>
      <c r="C220" s="891" t="s">
        <v>534</v>
      </c>
      <c r="D220" s="892"/>
      <c r="E220" s="644"/>
      <c r="F220" s="644"/>
    </row>
    <row r="221" spans="1:7">
      <c r="A221" s="895"/>
      <c r="B221" s="891"/>
      <c r="C221" s="645" t="s">
        <v>535</v>
      </c>
      <c r="D221" s="646" t="s">
        <v>536</v>
      </c>
      <c r="E221" s="643"/>
      <c r="F221" s="643"/>
    </row>
    <row r="222" spans="1:7">
      <c r="A222" s="884" t="s">
        <v>29</v>
      </c>
      <c r="B222" s="885"/>
      <c r="C222" s="647">
        <v>100</v>
      </c>
      <c r="D222" s="648">
        <v>100</v>
      </c>
      <c r="E222" s="649"/>
      <c r="F222" s="649"/>
    </row>
    <row r="223" spans="1:7" ht="15.75" thickBot="1">
      <c r="A223" s="887" t="s">
        <v>241</v>
      </c>
      <c r="B223" s="888"/>
      <c r="C223" s="651">
        <v>10</v>
      </c>
      <c r="D223" s="652">
        <v>10</v>
      </c>
    </row>
    <row r="224" spans="1:7" ht="15.75" thickBot="1">
      <c r="A224" s="863" t="s">
        <v>537</v>
      </c>
      <c r="B224" s="864"/>
      <c r="C224" s="653"/>
      <c r="D224" s="654">
        <v>100</v>
      </c>
      <c r="E224" s="650"/>
      <c r="F224" s="650"/>
    </row>
    <row r="225" spans="1:6">
      <c r="A225" s="865"/>
      <c r="B225" s="865"/>
      <c r="C225" s="655"/>
      <c r="D225" s="655"/>
      <c r="E225" s="655"/>
      <c r="F225" s="655"/>
    </row>
    <row r="226" spans="1:6" ht="15.75" thickBot="1">
      <c r="A226" s="866" t="s">
        <v>560</v>
      </c>
      <c r="B226" s="866"/>
      <c r="C226" s="866"/>
      <c r="D226" s="866"/>
      <c r="E226" s="866"/>
      <c r="F226" s="866"/>
    </row>
    <row r="227" spans="1:6">
      <c r="A227" s="867" t="s">
        <v>539</v>
      </c>
      <c r="B227" s="868"/>
      <c r="C227" s="868"/>
      <c r="D227" s="868"/>
      <c r="E227" s="869" t="s">
        <v>540</v>
      </c>
      <c r="F227" s="870"/>
    </row>
    <row r="228" spans="1:6" ht="41.25" thickBot="1">
      <c r="A228" s="656" t="s">
        <v>541</v>
      </c>
      <c r="B228" s="657" t="s">
        <v>542</v>
      </c>
      <c r="C228" s="657" t="s">
        <v>543</v>
      </c>
      <c r="D228" s="657" t="s">
        <v>561</v>
      </c>
      <c r="E228" s="871"/>
      <c r="F228" s="872"/>
    </row>
    <row r="229" spans="1:6" ht="15.75" thickBot="1">
      <c r="A229" s="659" t="s">
        <v>625</v>
      </c>
      <c r="B229" s="660" t="s">
        <v>625</v>
      </c>
      <c r="C229" s="660" t="s">
        <v>626</v>
      </c>
      <c r="D229" s="660" t="s">
        <v>627</v>
      </c>
      <c r="E229" s="873">
        <v>15</v>
      </c>
      <c r="F229" s="874"/>
    </row>
    <row r="230" spans="1:6">
      <c r="A230" s="662"/>
      <c r="B230" s="662"/>
      <c r="C230" s="655"/>
      <c r="D230" s="655"/>
      <c r="E230" s="655"/>
      <c r="F230" s="655"/>
    </row>
    <row r="231" spans="1:6">
      <c r="A231" s="865" t="s">
        <v>549</v>
      </c>
      <c r="B231" s="865"/>
      <c r="C231" s="865"/>
      <c r="D231" s="865"/>
      <c r="E231" s="865"/>
      <c r="F231" s="865"/>
    </row>
    <row r="232" spans="1:6">
      <c r="A232" s="875" t="s">
        <v>628</v>
      </c>
      <c r="B232" s="875"/>
      <c r="C232" s="875"/>
      <c r="D232" s="875"/>
      <c r="E232" s="875"/>
      <c r="F232" s="875"/>
    </row>
    <row r="233" spans="1:6">
      <c r="A233" s="876" t="s">
        <v>551</v>
      </c>
      <c r="B233" s="876"/>
      <c r="C233" s="663" t="s">
        <v>552</v>
      </c>
    </row>
    <row r="237" spans="1:6">
      <c r="A237" s="886" t="s">
        <v>526</v>
      </c>
      <c r="B237" s="886"/>
      <c r="C237" s="889" t="s">
        <v>629</v>
      </c>
      <c r="D237" s="889"/>
      <c r="E237" s="889"/>
      <c r="F237" s="889"/>
    </row>
    <row r="238" spans="1:6">
      <c r="A238" s="890" t="s">
        <v>527</v>
      </c>
      <c r="B238" s="890"/>
      <c r="C238" s="889" t="s">
        <v>91</v>
      </c>
      <c r="D238" s="889"/>
      <c r="E238" s="889"/>
      <c r="F238" s="889"/>
    </row>
    <row r="239" spans="1:6">
      <c r="A239" s="886" t="s">
        <v>528</v>
      </c>
      <c r="B239" s="886"/>
      <c r="C239" s="889" t="s">
        <v>629</v>
      </c>
      <c r="D239" s="889"/>
      <c r="E239" s="889"/>
      <c r="F239" s="889"/>
    </row>
    <row r="240" spans="1:6" ht="15.75" thickBot="1">
      <c r="A240" s="896" t="s">
        <v>530</v>
      </c>
      <c r="B240" s="896"/>
      <c r="C240" s="889" t="s">
        <v>554</v>
      </c>
      <c r="D240" s="889"/>
      <c r="E240" s="889"/>
      <c r="F240" s="889"/>
    </row>
    <row r="241" spans="1:6">
      <c r="A241" s="893" t="s">
        <v>532</v>
      </c>
      <c r="B241" s="894"/>
      <c r="C241" s="897" t="s">
        <v>555</v>
      </c>
      <c r="D241" s="898"/>
      <c r="E241" s="643"/>
      <c r="F241" s="643"/>
    </row>
    <row r="242" spans="1:6">
      <c r="A242" s="895"/>
      <c r="B242" s="891"/>
      <c r="C242" s="891" t="s">
        <v>534</v>
      </c>
      <c r="D242" s="892"/>
      <c r="E242" s="644"/>
      <c r="F242" s="644"/>
    </row>
    <row r="243" spans="1:6">
      <c r="A243" s="895"/>
      <c r="B243" s="891"/>
      <c r="C243" s="645" t="s">
        <v>535</v>
      </c>
      <c r="D243" s="646" t="s">
        <v>536</v>
      </c>
      <c r="E243" s="643"/>
      <c r="F243" s="643"/>
    </row>
    <row r="244" spans="1:6">
      <c r="A244" s="884" t="s">
        <v>630</v>
      </c>
      <c r="B244" s="885"/>
      <c r="C244" s="647">
        <v>11</v>
      </c>
      <c r="D244" s="648">
        <v>9.6999999999999993</v>
      </c>
      <c r="E244" s="649"/>
      <c r="F244" s="649"/>
    </row>
    <row r="245" spans="1:6">
      <c r="A245" s="859" t="s">
        <v>33</v>
      </c>
      <c r="B245" s="860"/>
      <c r="C245" s="282">
        <v>8</v>
      </c>
      <c r="D245" s="494">
        <v>8</v>
      </c>
    </row>
    <row r="246" spans="1:6">
      <c r="A246" s="859" t="s">
        <v>29</v>
      </c>
      <c r="B246" s="860"/>
      <c r="C246" s="282">
        <v>120</v>
      </c>
      <c r="D246" s="494">
        <v>120</v>
      </c>
    </row>
    <row r="247" spans="1:6">
      <c r="A247" s="859" t="s">
        <v>631</v>
      </c>
      <c r="B247" s="860"/>
      <c r="C247" s="282">
        <v>11</v>
      </c>
      <c r="D247" s="494">
        <v>9.6999999999999993</v>
      </c>
    </row>
    <row r="248" spans="1:6">
      <c r="A248" s="859" t="s">
        <v>632</v>
      </c>
      <c r="B248" s="860"/>
      <c r="C248" s="282">
        <v>11</v>
      </c>
      <c r="D248" s="494">
        <v>9.6999999999999993</v>
      </c>
    </row>
    <row r="249" spans="1:6">
      <c r="A249" s="859" t="s">
        <v>633</v>
      </c>
      <c r="B249" s="860"/>
      <c r="C249" s="282">
        <v>11</v>
      </c>
      <c r="D249" s="494">
        <v>9.6999999999999993</v>
      </c>
    </row>
    <row r="250" spans="1:6">
      <c r="A250" s="859" t="s">
        <v>634</v>
      </c>
      <c r="B250" s="860"/>
      <c r="C250" s="282">
        <v>11.3</v>
      </c>
      <c r="D250" s="494">
        <v>9.6999999999999993</v>
      </c>
    </row>
    <row r="251" spans="1:6" ht="15.75" thickBot="1">
      <c r="A251" s="887" t="s">
        <v>635</v>
      </c>
      <c r="B251" s="888"/>
      <c r="C251" s="651">
        <v>10</v>
      </c>
      <c r="D251" s="652">
        <v>9.6999999999999993</v>
      </c>
    </row>
    <row r="252" spans="1:6" ht="15.75" thickBot="1">
      <c r="A252" s="863" t="s">
        <v>537</v>
      </c>
      <c r="B252" s="864"/>
      <c r="C252" s="653"/>
      <c r="D252" s="654">
        <v>100</v>
      </c>
      <c r="E252" s="650"/>
      <c r="F252" s="650"/>
    </row>
    <row r="253" spans="1:6">
      <c r="A253" s="865"/>
      <c r="B253" s="865"/>
      <c r="C253" s="655"/>
      <c r="D253" s="655"/>
      <c r="E253" s="655"/>
      <c r="F253" s="655"/>
    </row>
    <row r="254" spans="1:6" ht="15.75" thickBot="1">
      <c r="A254" s="866" t="s">
        <v>560</v>
      </c>
      <c r="B254" s="866"/>
      <c r="C254" s="866"/>
      <c r="D254" s="866"/>
      <c r="E254" s="866"/>
      <c r="F254" s="866"/>
    </row>
    <row r="255" spans="1:6">
      <c r="A255" s="867" t="s">
        <v>539</v>
      </c>
      <c r="B255" s="868"/>
      <c r="C255" s="868"/>
      <c r="D255" s="868"/>
      <c r="E255" s="869" t="s">
        <v>540</v>
      </c>
      <c r="F255" s="870"/>
    </row>
    <row r="256" spans="1:6" ht="41.25" thickBot="1">
      <c r="A256" s="656" t="s">
        <v>541</v>
      </c>
      <c r="B256" s="657" t="s">
        <v>542</v>
      </c>
      <c r="C256" s="657" t="s">
        <v>543</v>
      </c>
      <c r="D256" s="657" t="s">
        <v>561</v>
      </c>
      <c r="E256" s="871"/>
      <c r="F256" s="872"/>
    </row>
    <row r="257" spans="1:6" ht="15.75" thickBot="1">
      <c r="A257" s="659" t="s">
        <v>636</v>
      </c>
      <c r="B257" s="660" t="s">
        <v>636</v>
      </c>
      <c r="C257" s="660" t="s">
        <v>637</v>
      </c>
      <c r="D257" s="660" t="s">
        <v>638</v>
      </c>
      <c r="E257" s="873">
        <v>1.6</v>
      </c>
      <c r="F257" s="874"/>
    </row>
    <row r="258" spans="1:6">
      <c r="A258" s="662"/>
      <c r="B258" s="662"/>
      <c r="C258" s="655"/>
      <c r="D258" s="655"/>
      <c r="E258" s="655"/>
      <c r="F258" s="655"/>
    </row>
    <row r="259" spans="1:6">
      <c r="A259" s="865" t="s">
        <v>549</v>
      </c>
      <c r="B259" s="865"/>
      <c r="C259" s="865"/>
      <c r="D259" s="865"/>
      <c r="E259" s="865"/>
      <c r="F259" s="865"/>
    </row>
    <row r="260" spans="1:6">
      <c r="A260" s="875" t="s">
        <v>639</v>
      </c>
      <c r="B260" s="875"/>
      <c r="C260" s="875"/>
      <c r="D260" s="875"/>
      <c r="E260" s="875"/>
      <c r="F260" s="875"/>
    </row>
    <row r="261" spans="1:6">
      <c r="A261" s="876" t="s">
        <v>551</v>
      </c>
      <c r="B261" s="876"/>
      <c r="C261" s="663" t="s">
        <v>552</v>
      </c>
    </row>
    <row r="264" spans="1:6">
      <c r="A264" s="886" t="s">
        <v>526</v>
      </c>
      <c r="B264" s="886"/>
      <c r="C264" s="889" t="s">
        <v>281</v>
      </c>
      <c r="D264" s="889"/>
      <c r="E264" s="889"/>
      <c r="F264" s="889"/>
    </row>
    <row r="265" spans="1:6">
      <c r="A265" s="890" t="s">
        <v>527</v>
      </c>
      <c r="B265" s="890"/>
      <c r="C265" s="889" t="s">
        <v>282</v>
      </c>
      <c r="D265" s="889"/>
      <c r="E265" s="889"/>
      <c r="F265" s="889"/>
    </row>
    <row r="266" spans="1:6">
      <c r="A266" s="886" t="s">
        <v>528</v>
      </c>
      <c r="B266" s="886"/>
      <c r="C266" s="889" t="s">
        <v>281</v>
      </c>
      <c r="D266" s="889"/>
      <c r="E266" s="889"/>
      <c r="F266" s="889"/>
    </row>
    <row r="267" spans="1:6" ht="15.75" thickBot="1">
      <c r="A267" s="896" t="s">
        <v>530</v>
      </c>
      <c r="B267" s="896"/>
      <c r="C267" s="889" t="s">
        <v>575</v>
      </c>
      <c r="D267" s="889"/>
      <c r="E267" s="889"/>
      <c r="F267" s="889"/>
    </row>
    <row r="268" spans="1:6">
      <c r="A268" s="893" t="s">
        <v>532</v>
      </c>
      <c r="B268" s="894"/>
      <c r="C268" s="897" t="s">
        <v>555</v>
      </c>
      <c r="D268" s="898"/>
      <c r="E268" s="643"/>
      <c r="F268" s="643"/>
    </row>
    <row r="269" spans="1:6">
      <c r="A269" s="895"/>
      <c r="B269" s="891"/>
      <c r="C269" s="891" t="s">
        <v>534</v>
      </c>
      <c r="D269" s="892"/>
      <c r="E269" s="644"/>
      <c r="F269" s="644"/>
    </row>
    <row r="270" spans="1:6">
      <c r="A270" s="895"/>
      <c r="B270" s="891"/>
      <c r="C270" s="645" t="s">
        <v>535</v>
      </c>
      <c r="D270" s="646" t="s">
        <v>536</v>
      </c>
      <c r="E270" s="643"/>
      <c r="F270" s="643"/>
    </row>
    <row r="271" spans="1:6">
      <c r="A271" s="884" t="s">
        <v>106</v>
      </c>
      <c r="B271" s="885"/>
      <c r="C271" s="647">
        <v>84.44</v>
      </c>
      <c r="D271" s="648">
        <v>83.33</v>
      </c>
      <c r="E271" s="649"/>
      <c r="F271" s="649"/>
    </row>
    <row r="272" spans="1:6">
      <c r="A272" s="859" t="s">
        <v>142</v>
      </c>
      <c r="B272" s="860"/>
      <c r="C272" s="282">
        <v>11.11</v>
      </c>
      <c r="D272" s="494">
        <v>11.11</v>
      </c>
    </row>
    <row r="273" spans="1:6">
      <c r="A273" s="859" t="s">
        <v>285</v>
      </c>
      <c r="B273" s="860"/>
      <c r="C273" s="282">
        <v>2.78</v>
      </c>
      <c r="D273" s="494">
        <v>2.78</v>
      </c>
    </row>
    <row r="274" spans="1:6">
      <c r="A274" s="882" t="s">
        <v>609</v>
      </c>
      <c r="B274" s="883"/>
      <c r="C274" s="282">
        <v>0</v>
      </c>
      <c r="D274" s="494">
        <v>94.44</v>
      </c>
    </row>
    <row r="275" spans="1:6" ht="15.75" thickBot="1">
      <c r="A275" s="887" t="s">
        <v>25</v>
      </c>
      <c r="B275" s="888"/>
      <c r="C275" s="282">
        <v>2.78</v>
      </c>
      <c r="D275" s="494">
        <v>2.78</v>
      </c>
    </row>
    <row r="276" spans="1:6">
      <c r="A276" s="882" t="s">
        <v>640</v>
      </c>
      <c r="B276" s="883"/>
      <c r="C276" s="282">
        <v>0</v>
      </c>
      <c r="D276" s="494">
        <v>83.33</v>
      </c>
    </row>
    <row r="277" spans="1:6">
      <c r="A277" s="859" t="s">
        <v>44</v>
      </c>
      <c r="B277" s="860"/>
      <c r="C277" s="282">
        <v>5.56</v>
      </c>
      <c r="D277" s="494">
        <v>5.56</v>
      </c>
    </row>
    <row r="278" spans="1:6" ht="15.75" thickBot="1">
      <c r="A278" s="887" t="s">
        <v>641</v>
      </c>
      <c r="B278" s="888"/>
      <c r="C278" s="651">
        <v>11.11</v>
      </c>
      <c r="D278" s="652">
        <v>11.11</v>
      </c>
    </row>
    <row r="279" spans="1:6" ht="15.75" thickBot="1">
      <c r="A279" s="863" t="s">
        <v>537</v>
      </c>
      <c r="B279" s="864"/>
      <c r="C279" s="653"/>
      <c r="D279" s="654">
        <v>100</v>
      </c>
      <c r="E279" s="650"/>
      <c r="F279" s="650"/>
    </row>
    <row r="280" spans="1:6">
      <c r="A280" s="865"/>
      <c r="B280" s="865"/>
      <c r="C280" s="655"/>
      <c r="D280" s="655"/>
      <c r="E280" s="655"/>
      <c r="F280" s="655"/>
    </row>
    <row r="281" spans="1:6" ht="15.75" thickBot="1">
      <c r="A281" s="866" t="s">
        <v>560</v>
      </c>
      <c r="B281" s="866"/>
      <c r="C281" s="866"/>
      <c r="D281" s="866"/>
      <c r="E281" s="866"/>
      <c r="F281" s="866"/>
    </row>
    <row r="282" spans="1:6">
      <c r="A282" s="867" t="s">
        <v>539</v>
      </c>
      <c r="B282" s="868"/>
      <c r="C282" s="868"/>
      <c r="D282" s="868"/>
      <c r="E282" s="869" t="s">
        <v>540</v>
      </c>
      <c r="F282" s="870"/>
    </row>
    <row r="283" spans="1:6" ht="41.25" thickBot="1">
      <c r="A283" s="656" t="s">
        <v>541</v>
      </c>
      <c r="B283" s="657" t="s">
        <v>542</v>
      </c>
      <c r="C283" s="657" t="s">
        <v>543</v>
      </c>
      <c r="D283" s="657" t="s">
        <v>561</v>
      </c>
      <c r="E283" s="871"/>
      <c r="F283" s="872"/>
    </row>
    <row r="284" spans="1:6" ht="15.75" thickBot="1">
      <c r="A284" s="659" t="s">
        <v>642</v>
      </c>
      <c r="B284" s="660" t="s">
        <v>643</v>
      </c>
      <c r="C284" s="660" t="s">
        <v>644</v>
      </c>
      <c r="D284" s="660" t="s">
        <v>645</v>
      </c>
      <c r="E284" s="873">
        <v>0.22</v>
      </c>
      <c r="F284" s="874"/>
    </row>
    <row r="285" spans="1:6">
      <c r="A285" s="662"/>
      <c r="B285" s="662"/>
      <c r="C285" s="655"/>
      <c r="D285" s="655"/>
      <c r="E285" s="655"/>
      <c r="F285" s="655"/>
    </row>
    <row r="286" spans="1:6">
      <c r="A286" s="865" t="s">
        <v>549</v>
      </c>
      <c r="B286" s="865"/>
      <c r="C286" s="865"/>
      <c r="D286" s="865"/>
      <c r="E286" s="865"/>
      <c r="F286" s="865"/>
    </row>
    <row r="287" spans="1:6">
      <c r="A287" s="875" t="s">
        <v>646</v>
      </c>
      <c r="B287" s="875"/>
      <c r="C287" s="875"/>
      <c r="D287" s="875"/>
      <c r="E287" s="875"/>
      <c r="F287" s="875"/>
    </row>
    <row r="288" spans="1:6">
      <c r="A288" s="876" t="s">
        <v>551</v>
      </c>
      <c r="B288" s="876"/>
      <c r="C288" s="663" t="s">
        <v>647</v>
      </c>
    </row>
    <row r="292" spans="1:6">
      <c r="A292" s="886" t="s">
        <v>526</v>
      </c>
      <c r="B292" s="886"/>
      <c r="C292" s="889" t="s">
        <v>648</v>
      </c>
      <c r="D292" s="889"/>
      <c r="E292" s="889"/>
      <c r="F292" s="889"/>
    </row>
    <row r="293" spans="1:6">
      <c r="A293" s="890" t="s">
        <v>527</v>
      </c>
      <c r="B293" s="890"/>
      <c r="C293" s="889" t="s">
        <v>649</v>
      </c>
      <c r="D293" s="889"/>
      <c r="E293" s="889"/>
      <c r="F293" s="889"/>
    </row>
    <row r="294" spans="1:6">
      <c r="A294" s="886" t="s">
        <v>528</v>
      </c>
      <c r="B294" s="886"/>
      <c r="C294" s="889" t="s">
        <v>648</v>
      </c>
      <c r="D294" s="889"/>
      <c r="E294" s="889"/>
      <c r="F294" s="889"/>
    </row>
    <row r="295" spans="1:6" ht="15.75" thickBot="1">
      <c r="A295" s="896" t="s">
        <v>530</v>
      </c>
      <c r="B295" s="896"/>
      <c r="C295" s="889" t="s">
        <v>554</v>
      </c>
      <c r="D295" s="889"/>
      <c r="E295" s="889"/>
      <c r="F295" s="889"/>
    </row>
    <row r="296" spans="1:6">
      <c r="A296" s="893" t="s">
        <v>532</v>
      </c>
      <c r="B296" s="894"/>
      <c r="C296" s="897" t="s">
        <v>555</v>
      </c>
      <c r="D296" s="898"/>
      <c r="E296" s="643"/>
      <c r="F296" s="643"/>
    </row>
    <row r="297" spans="1:6">
      <c r="A297" s="895"/>
      <c r="B297" s="891"/>
      <c r="C297" s="891" t="s">
        <v>534</v>
      </c>
      <c r="D297" s="892"/>
      <c r="E297" s="644"/>
      <c r="F297" s="644"/>
    </row>
    <row r="298" spans="1:6">
      <c r="A298" s="895"/>
      <c r="B298" s="891"/>
      <c r="C298" s="645" t="s">
        <v>535</v>
      </c>
      <c r="D298" s="646" t="s">
        <v>536</v>
      </c>
      <c r="E298" s="643"/>
      <c r="F298" s="643"/>
    </row>
    <row r="299" spans="1:6" ht="15.75" thickBot="1">
      <c r="A299" s="899" t="s">
        <v>157</v>
      </c>
      <c r="B299" s="900"/>
      <c r="C299" s="664">
        <v>100</v>
      </c>
      <c r="D299" s="665">
        <v>100</v>
      </c>
      <c r="E299" s="649"/>
      <c r="F299" s="649"/>
    </row>
    <row r="300" spans="1:6" ht="15.75" thickBot="1">
      <c r="A300" s="863" t="s">
        <v>537</v>
      </c>
      <c r="B300" s="864"/>
      <c r="C300" s="653"/>
      <c r="D300" s="654">
        <v>100</v>
      </c>
      <c r="E300" s="650"/>
      <c r="F300" s="650"/>
    </row>
    <row r="301" spans="1:6">
      <c r="A301" s="865"/>
      <c r="B301" s="865"/>
      <c r="C301" s="655"/>
      <c r="D301" s="655"/>
      <c r="E301" s="655"/>
      <c r="F301" s="655"/>
    </row>
    <row r="302" spans="1:6" ht="15.75" thickBot="1">
      <c r="A302" s="866" t="s">
        <v>560</v>
      </c>
      <c r="B302" s="866"/>
      <c r="C302" s="866"/>
      <c r="D302" s="866"/>
      <c r="E302" s="866"/>
      <c r="F302" s="866"/>
    </row>
    <row r="303" spans="1:6">
      <c r="A303" s="867" t="s">
        <v>539</v>
      </c>
      <c r="B303" s="868"/>
      <c r="C303" s="868"/>
      <c r="D303" s="868"/>
      <c r="E303" s="869" t="s">
        <v>540</v>
      </c>
      <c r="F303" s="870"/>
    </row>
    <row r="304" spans="1:6" ht="41.25" thickBot="1">
      <c r="A304" s="656" t="s">
        <v>541</v>
      </c>
      <c r="B304" s="657" t="s">
        <v>542</v>
      </c>
      <c r="C304" s="657" t="s">
        <v>543</v>
      </c>
      <c r="D304" s="657" t="s">
        <v>561</v>
      </c>
      <c r="E304" s="871"/>
      <c r="F304" s="872"/>
    </row>
    <row r="305" spans="1:6" ht="15.75" thickBot="1">
      <c r="A305" s="659" t="s">
        <v>650</v>
      </c>
      <c r="B305" s="660" t="s">
        <v>651</v>
      </c>
      <c r="C305" s="660" t="s">
        <v>652</v>
      </c>
      <c r="D305" s="660" t="s">
        <v>653</v>
      </c>
      <c r="E305" s="873">
        <v>2</v>
      </c>
      <c r="F305" s="874"/>
    </row>
    <row r="306" spans="1:6">
      <c r="A306" s="662"/>
      <c r="B306" s="662"/>
      <c r="C306" s="655"/>
      <c r="D306" s="655"/>
      <c r="E306" s="655"/>
      <c r="F306" s="655"/>
    </row>
    <row r="307" spans="1:6">
      <c r="A307" s="865" t="s">
        <v>549</v>
      </c>
      <c r="B307" s="865"/>
      <c r="C307" s="865"/>
      <c r="D307" s="865"/>
      <c r="E307" s="865"/>
      <c r="F307" s="865"/>
    </row>
    <row r="308" spans="1:6">
      <c r="A308" s="875" t="s">
        <v>654</v>
      </c>
      <c r="B308" s="875"/>
      <c r="C308" s="875"/>
      <c r="D308" s="875"/>
      <c r="E308" s="875"/>
      <c r="F308" s="875"/>
    </row>
    <row r="309" spans="1:6">
      <c r="A309" s="876" t="s">
        <v>551</v>
      </c>
      <c r="B309" s="876"/>
      <c r="C309" s="663" t="s">
        <v>567</v>
      </c>
    </row>
    <row r="313" spans="1:6">
      <c r="A313" s="886" t="s">
        <v>526</v>
      </c>
      <c r="B313" s="886"/>
      <c r="C313" s="889" t="s">
        <v>667</v>
      </c>
      <c r="D313" s="889"/>
      <c r="E313" s="889"/>
      <c r="F313" s="889"/>
    </row>
    <row r="314" spans="1:6">
      <c r="A314" s="890" t="s">
        <v>527</v>
      </c>
      <c r="B314" s="890"/>
      <c r="C314" s="889" t="s">
        <v>113</v>
      </c>
      <c r="D314" s="889"/>
      <c r="E314" s="889"/>
      <c r="F314" s="889"/>
    </row>
    <row r="315" spans="1:6">
      <c r="A315" s="886" t="s">
        <v>528</v>
      </c>
      <c r="B315" s="886"/>
      <c r="C315" s="889" t="s">
        <v>667</v>
      </c>
      <c r="D315" s="889"/>
      <c r="E315" s="889"/>
      <c r="F315" s="889"/>
    </row>
    <row r="316" spans="1:6" ht="15.75" thickBot="1">
      <c r="A316" s="896" t="s">
        <v>530</v>
      </c>
      <c r="B316" s="896"/>
      <c r="C316" s="889" t="s">
        <v>554</v>
      </c>
      <c r="D316" s="889"/>
      <c r="E316" s="889"/>
      <c r="F316" s="889"/>
    </row>
    <row r="317" spans="1:6">
      <c r="A317" s="893" t="s">
        <v>532</v>
      </c>
      <c r="B317" s="894"/>
      <c r="C317" s="897" t="s">
        <v>555</v>
      </c>
      <c r="D317" s="898"/>
      <c r="E317" s="643"/>
      <c r="F317" s="643"/>
    </row>
    <row r="318" spans="1:6">
      <c r="A318" s="895"/>
      <c r="B318" s="891"/>
      <c r="C318" s="891" t="s">
        <v>534</v>
      </c>
      <c r="D318" s="892"/>
      <c r="E318" s="644"/>
      <c r="F318" s="644"/>
    </row>
    <row r="319" spans="1:6">
      <c r="A319" s="895"/>
      <c r="B319" s="891"/>
      <c r="C319" s="645" t="s">
        <v>535</v>
      </c>
      <c r="D319" s="646" t="s">
        <v>536</v>
      </c>
      <c r="E319" s="643"/>
      <c r="F319" s="643"/>
    </row>
    <row r="320" spans="1:6">
      <c r="A320" s="884" t="s">
        <v>114</v>
      </c>
      <c r="B320" s="885"/>
      <c r="C320" s="647">
        <v>0.3</v>
      </c>
      <c r="D320" s="648">
        <v>0.3</v>
      </c>
      <c r="E320" s="649"/>
      <c r="F320" s="649"/>
    </row>
    <row r="321" spans="1:6">
      <c r="A321" s="859" t="s">
        <v>29</v>
      </c>
      <c r="B321" s="860"/>
      <c r="C321" s="282">
        <v>95</v>
      </c>
      <c r="D321" s="494">
        <v>95</v>
      </c>
    </row>
    <row r="322" spans="1:6" ht="15.75" thickBot="1">
      <c r="A322" s="887" t="s">
        <v>33</v>
      </c>
      <c r="B322" s="888"/>
      <c r="C322" s="651">
        <v>6.5</v>
      </c>
      <c r="D322" s="652">
        <v>6.5</v>
      </c>
    </row>
    <row r="323" spans="1:6" ht="15.75" thickBot="1">
      <c r="A323" s="863" t="s">
        <v>537</v>
      </c>
      <c r="B323" s="864"/>
      <c r="C323" s="653"/>
      <c r="D323" s="654">
        <v>100</v>
      </c>
      <c r="E323" s="650"/>
      <c r="F323" s="650"/>
    </row>
    <row r="324" spans="1:6">
      <c r="A324" s="865"/>
      <c r="B324" s="865"/>
      <c r="C324" s="655"/>
      <c r="D324" s="655"/>
      <c r="E324" s="655"/>
      <c r="F324" s="655"/>
    </row>
    <row r="325" spans="1:6" ht="15.75" thickBot="1">
      <c r="A325" s="866" t="s">
        <v>560</v>
      </c>
      <c r="B325" s="866"/>
      <c r="C325" s="866"/>
      <c r="D325" s="866"/>
      <c r="E325" s="866"/>
      <c r="F325" s="866"/>
    </row>
    <row r="326" spans="1:6">
      <c r="A326" s="867" t="s">
        <v>539</v>
      </c>
      <c r="B326" s="868"/>
      <c r="C326" s="868"/>
      <c r="D326" s="868"/>
      <c r="E326" s="869" t="s">
        <v>540</v>
      </c>
      <c r="F326" s="870"/>
    </row>
    <row r="327" spans="1:6" ht="41.25" thickBot="1">
      <c r="A327" s="656" t="s">
        <v>541</v>
      </c>
      <c r="B327" s="657" t="s">
        <v>542</v>
      </c>
      <c r="C327" s="657" t="s">
        <v>543</v>
      </c>
      <c r="D327" s="657" t="s">
        <v>561</v>
      </c>
      <c r="E327" s="871"/>
      <c r="F327" s="872"/>
    </row>
    <row r="328" spans="1:6" ht="15.75" thickBot="1">
      <c r="A328" s="659" t="s">
        <v>668</v>
      </c>
      <c r="B328" s="660" t="s">
        <v>669</v>
      </c>
      <c r="C328" s="660" t="s">
        <v>670</v>
      </c>
      <c r="D328" s="660" t="s">
        <v>671</v>
      </c>
      <c r="E328" s="873">
        <v>3</v>
      </c>
      <c r="F328" s="874"/>
    </row>
    <row r="329" spans="1:6">
      <c r="A329" s="662"/>
      <c r="B329" s="662"/>
      <c r="C329" s="655"/>
      <c r="D329" s="655"/>
      <c r="E329" s="655"/>
      <c r="F329" s="655"/>
    </row>
    <row r="330" spans="1:6">
      <c r="A330" s="865" t="s">
        <v>549</v>
      </c>
      <c r="B330" s="865"/>
      <c r="C330" s="865"/>
      <c r="D330" s="865"/>
      <c r="E330" s="865"/>
      <c r="F330" s="865"/>
    </row>
    <row r="331" spans="1:6">
      <c r="A331" s="875" t="s">
        <v>672</v>
      </c>
      <c r="B331" s="875"/>
      <c r="C331" s="875"/>
      <c r="D331" s="875"/>
      <c r="E331" s="875"/>
      <c r="F331" s="875"/>
    </row>
    <row r="332" spans="1:6">
      <c r="A332" s="876" t="s">
        <v>551</v>
      </c>
      <c r="B332" s="876"/>
      <c r="C332" s="663" t="s">
        <v>552</v>
      </c>
    </row>
    <row r="336" spans="1:6">
      <c r="A336" s="886" t="s">
        <v>526</v>
      </c>
      <c r="B336" s="886"/>
      <c r="C336" s="889" t="s">
        <v>673</v>
      </c>
      <c r="D336" s="889"/>
      <c r="E336" s="889"/>
      <c r="F336" s="889"/>
    </row>
    <row r="337" spans="1:6">
      <c r="A337" s="890" t="s">
        <v>527</v>
      </c>
      <c r="B337" s="890"/>
      <c r="C337" s="889" t="s">
        <v>674</v>
      </c>
      <c r="D337" s="889"/>
      <c r="E337" s="889"/>
      <c r="F337" s="889"/>
    </row>
    <row r="338" spans="1:6">
      <c r="A338" s="886" t="s">
        <v>528</v>
      </c>
      <c r="B338" s="886"/>
      <c r="C338" s="889" t="s">
        <v>673</v>
      </c>
      <c r="D338" s="889"/>
      <c r="E338" s="889"/>
      <c r="F338" s="889"/>
    </row>
    <row r="339" spans="1:6" ht="15.75" thickBot="1">
      <c r="A339" s="958" t="s">
        <v>530</v>
      </c>
      <c r="B339" s="958"/>
      <c r="C339" s="889" t="s">
        <v>568</v>
      </c>
      <c r="D339" s="889"/>
      <c r="E339" s="889"/>
      <c r="F339" s="889"/>
    </row>
    <row r="340" spans="1:6">
      <c r="A340" s="959" t="s">
        <v>532</v>
      </c>
      <c r="B340" s="960"/>
      <c r="C340" s="948" t="s">
        <v>555</v>
      </c>
      <c r="D340" s="949"/>
      <c r="E340" s="643"/>
      <c r="F340" s="643"/>
    </row>
    <row r="341" spans="1:6">
      <c r="A341" s="961"/>
      <c r="B341" s="962"/>
      <c r="C341" s="965" t="s">
        <v>534</v>
      </c>
      <c r="D341" s="966"/>
      <c r="E341" s="644"/>
      <c r="F341" s="644"/>
    </row>
    <row r="342" spans="1:6">
      <c r="A342" s="963"/>
      <c r="B342" s="964"/>
      <c r="C342" s="645" t="s">
        <v>535</v>
      </c>
      <c r="D342" s="646" t="s">
        <v>536</v>
      </c>
      <c r="E342" s="643"/>
      <c r="F342" s="643"/>
    </row>
    <row r="343" spans="1:6" ht="15.75" thickBot="1">
      <c r="A343" s="1028" t="s">
        <v>675</v>
      </c>
      <c r="B343" s="1029"/>
      <c r="C343" s="664">
        <v>102</v>
      </c>
      <c r="D343" s="665">
        <v>100</v>
      </c>
      <c r="E343" s="649"/>
      <c r="F343" s="649"/>
    </row>
    <row r="344" spans="1:6" ht="15.75" thickBot="1">
      <c r="A344" s="954" t="s">
        <v>537</v>
      </c>
      <c r="B344" s="955"/>
      <c r="C344" s="653"/>
      <c r="D344" s="654">
        <v>100</v>
      </c>
      <c r="E344" s="650"/>
      <c r="F344" s="650"/>
    </row>
    <row r="345" spans="1:6">
      <c r="A345" s="956"/>
      <c r="B345" s="956"/>
      <c r="C345" s="655"/>
      <c r="D345" s="655"/>
      <c r="E345" s="655"/>
      <c r="F345" s="655"/>
    </row>
    <row r="346" spans="1:6" ht="15.75" thickBot="1">
      <c r="A346" s="866" t="s">
        <v>560</v>
      </c>
      <c r="B346" s="866"/>
      <c r="C346" s="866"/>
      <c r="D346" s="866"/>
      <c r="E346" s="866"/>
      <c r="F346" s="866"/>
    </row>
    <row r="347" spans="1:6">
      <c r="A347" s="942" t="s">
        <v>539</v>
      </c>
      <c r="B347" s="943"/>
      <c r="C347" s="943"/>
      <c r="D347" s="957"/>
      <c r="E347" s="869" t="s">
        <v>540</v>
      </c>
      <c r="F347" s="870"/>
    </row>
    <row r="348" spans="1:6" ht="41.25" thickBot="1">
      <c r="A348" s="656" t="s">
        <v>541</v>
      </c>
      <c r="B348" s="657" t="s">
        <v>542</v>
      </c>
      <c r="C348" s="657" t="s">
        <v>543</v>
      </c>
      <c r="D348" s="657" t="s">
        <v>561</v>
      </c>
      <c r="E348" s="871"/>
      <c r="F348" s="872"/>
    </row>
    <row r="349" spans="1:6" ht="15.75" thickBot="1">
      <c r="A349" s="659" t="s">
        <v>676</v>
      </c>
      <c r="B349" s="660" t="s">
        <v>625</v>
      </c>
      <c r="C349" s="660" t="s">
        <v>677</v>
      </c>
      <c r="D349" s="660" t="s">
        <v>678</v>
      </c>
      <c r="E349" s="873">
        <v>10</v>
      </c>
      <c r="F349" s="874"/>
    </row>
    <row r="350" spans="1:6">
      <c r="A350" s="662"/>
      <c r="B350" s="662"/>
      <c r="C350" s="655"/>
      <c r="D350" s="655"/>
      <c r="E350" s="655"/>
      <c r="F350" s="655"/>
    </row>
    <row r="351" spans="1:6">
      <c r="A351" s="865" t="s">
        <v>549</v>
      </c>
      <c r="B351" s="865"/>
      <c r="C351" s="865"/>
      <c r="D351" s="865"/>
      <c r="E351" s="865"/>
      <c r="F351" s="865"/>
    </row>
    <row r="352" spans="1:6">
      <c r="A352" s="875"/>
      <c r="B352" s="875"/>
      <c r="C352" s="875"/>
      <c r="D352" s="875"/>
      <c r="E352" s="875"/>
      <c r="F352" s="875"/>
    </row>
    <row r="353" spans="1:6">
      <c r="A353" s="876" t="s">
        <v>551</v>
      </c>
      <c r="B353" s="876"/>
      <c r="C353" s="663" t="s">
        <v>567</v>
      </c>
    </row>
    <row r="355" spans="1:6">
      <c r="A355" s="667"/>
      <c r="B355" s="667"/>
    </row>
    <row r="357" spans="1:6">
      <c r="A357" s="886" t="s">
        <v>526</v>
      </c>
      <c r="B357" s="886"/>
      <c r="C357" s="668">
        <v>140</v>
      </c>
    </row>
    <row r="358" spans="1:6">
      <c r="A358" s="890" t="s">
        <v>527</v>
      </c>
      <c r="B358" s="890"/>
      <c r="C358" s="889" t="s">
        <v>50</v>
      </c>
      <c r="D358" s="889"/>
      <c r="E358" s="889"/>
      <c r="F358" s="889"/>
    </row>
    <row r="359" spans="1:6">
      <c r="A359" s="886" t="s">
        <v>528</v>
      </c>
      <c r="B359" s="886"/>
      <c r="C359" s="889" t="s">
        <v>679</v>
      </c>
      <c r="D359" s="889"/>
      <c r="E359" s="889"/>
      <c r="F359" s="889"/>
    </row>
    <row r="360" spans="1:6" ht="15.75" thickBot="1">
      <c r="A360" s="896" t="s">
        <v>530</v>
      </c>
      <c r="B360" s="896"/>
      <c r="C360" s="889" t="s">
        <v>554</v>
      </c>
      <c r="D360" s="889"/>
      <c r="E360" s="889"/>
      <c r="F360" s="889"/>
    </row>
    <row r="361" spans="1:6">
      <c r="A361" s="893" t="s">
        <v>532</v>
      </c>
      <c r="B361" s="894"/>
      <c r="C361" s="897" t="s">
        <v>555</v>
      </c>
      <c r="D361" s="898"/>
      <c r="E361" s="643"/>
      <c r="F361" s="643"/>
    </row>
    <row r="362" spans="1:6">
      <c r="A362" s="895"/>
      <c r="B362" s="891"/>
      <c r="C362" s="891" t="s">
        <v>534</v>
      </c>
      <c r="D362" s="892"/>
      <c r="E362" s="644"/>
      <c r="F362" s="644"/>
    </row>
    <row r="363" spans="1:6">
      <c r="A363" s="895"/>
      <c r="B363" s="891"/>
      <c r="C363" s="645" t="s">
        <v>535</v>
      </c>
      <c r="D363" s="646" t="s">
        <v>536</v>
      </c>
      <c r="E363" s="643"/>
      <c r="F363" s="643"/>
    </row>
    <row r="364" spans="1:6">
      <c r="A364" s="884" t="s">
        <v>180</v>
      </c>
      <c r="B364" s="885"/>
      <c r="C364" s="647">
        <v>142.9</v>
      </c>
      <c r="D364" s="648">
        <v>100</v>
      </c>
      <c r="E364" s="649"/>
      <c r="F364" s="649"/>
    </row>
    <row r="365" spans="1:6">
      <c r="A365" s="859" t="s">
        <v>630</v>
      </c>
      <c r="B365" s="860"/>
      <c r="C365" s="282">
        <v>113.7</v>
      </c>
      <c r="D365" s="494">
        <v>100</v>
      </c>
    </row>
    <row r="366" spans="1:6">
      <c r="A366" s="859" t="s">
        <v>680</v>
      </c>
      <c r="B366" s="860"/>
      <c r="C366" s="282">
        <v>111.2</v>
      </c>
      <c r="D366" s="494">
        <v>100</v>
      </c>
    </row>
    <row r="367" spans="1:6">
      <c r="A367" s="859" t="s">
        <v>681</v>
      </c>
      <c r="B367" s="860"/>
      <c r="C367" s="282">
        <v>142.9</v>
      </c>
      <c r="D367" s="494">
        <v>100</v>
      </c>
    </row>
    <row r="368" spans="1:6">
      <c r="A368" s="859" t="s">
        <v>682</v>
      </c>
      <c r="B368" s="860"/>
      <c r="C368" s="282">
        <v>135.1</v>
      </c>
      <c r="D368" s="494">
        <v>100</v>
      </c>
    </row>
    <row r="369" spans="1:6">
      <c r="A369" s="859" t="s">
        <v>632</v>
      </c>
      <c r="B369" s="860"/>
      <c r="C369" s="282">
        <v>111.2</v>
      </c>
      <c r="D369" s="494">
        <v>100</v>
      </c>
    </row>
    <row r="370" spans="1:6">
      <c r="A370" s="859" t="s">
        <v>683</v>
      </c>
      <c r="B370" s="860"/>
      <c r="C370" s="282">
        <v>105.3</v>
      </c>
      <c r="D370" s="494">
        <v>100</v>
      </c>
    </row>
    <row r="371" spans="1:6">
      <c r="A371" s="859" t="s">
        <v>634</v>
      </c>
      <c r="B371" s="860"/>
      <c r="C371" s="282">
        <v>116.3</v>
      </c>
      <c r="D371" s="494">
        <v>100</v>
      </c>
    </row>
    <row r="372" spans="1:6">
      <c r="A372" s="859" t="s">
        <v>684</v>
      </c>
      <c r="B372" s="860"/>
      <c r="C372" s="282">
        <v>111.2</v>
      </c>
      <c r="D372" s="494">
        <v>100</v>
      </c>
    </row>
    <row r="373" spans="1:6">
      <c r="A373" s="859" t="s">
        <v>685</v>
      </c>
      <c r="B373" s="860"/>
      <c r="C373" s="282">
        <v>102</v>
      </c>
      <c r="D373" s="494">
        <v>100</v>
      </c>
    </row>
    <row r="374" spans="1:6" ht="15.75" thickBot="1">
      <c r="A374" s="887" t="s">
        <v>686</v>
      </c>
      <c r="B374" s="888"/>
      <c r="C374" s="651">
        <v>104.2</v>
      </c>
      <c r="D374" s="652">
        <v>100</v>
      </c>
    </row>
    <row r="375" spans="1:6" ht="15.75" thickBot="1">
      <c r="A375" s="863" t="s">
        <v>537</v>
      </c>
      <c r="B375" s="864"/>
      <c r="C375" s="653"/>
      <c r="D375" s="654">
        <v>100</v>
      </c>
      <c r="E375" s="650"/>
      <c r="F375" s="650"/>
    </row>
    <row r="376" spans="1:6">
      <c r="A376" s="865"/>
      <c r="B376" s="865"/>
      <c r="C376" s="655"/>
      <c r="D376" s="655"/>
      <c r="E376" s="655"/>
      <c r="F376" s="655"/>
    </row>
    <row r="377" spans="1:6" ht="15.75" thickBot="1">
      <c r="A377" s="866" t="s">
        <v>560</v>
      </c>
      <c r="B377" s="866"/>
      <c r="C377" s="866"/>
      <c r="D377" s="866"/>
      <c r="E377" s="866"/>
      <c r="F377" s="866"/>
    </row>
    <row r="378" spans="1:6">
      <c r="A378" s="867" t="s">
        <v>539</v>
      </c>
      <c r="B378" s="868"/>
      <c r="C378" s="868"/>
      <c r="D378" s="868"/>
      <c r="E378" s="869" t="s">
        <v>540</v>
      </c>
      <c r="F378" s="870"/>
    </row>
    <row r="379" spans="1:6" ht="41.25" thickBot="1">
      <c r="A379" s="656" t="s">
        <v>541</v>
      </c>
      <c r="B379" s="657" t="s">
        <v>542</v>
      </c>
      <c r="C379" s="657" t="s">
        <v>543</v>
      </c>
      <c r="D379" s="657" t="s">
        <v>561</v>
      </c>
      <c r="E379" s="871"/>
      <c r="F379" s="872"/>
    </row>
    <row r="380" spans="1:6" ht="15.75" thickBot="1">
      <c r="A380" s="659" t="s">
        <v>687</v>
      </c>
      <c r="B380" s="660" t="s">
        <v>687</v>
      </c>
      <c r="C380" s="660" t="s">
        <v>688</v>
      </c>
      <c r="D380" s="660" t="s">
        <v>689</v>
      </c>
      <c r="E380" s="873">
        <v>16.690000000000001</v>
      </c>
      <c r="F380" s="874"/>
    </row>
    <row r="381" spans="1:6">
      <c r="A381" s="662"/>
      <c r="B381" s="662"/>
      <c r="C381" s="655"/>
      <c r="D381" s="655"/>
      <c r="E381" s="655"/>
      <c r="F381" s="655"/>
    </row>
    <row r="382" spans="1:6">
      <c r="A382" s="865" t="s">
        <v>549</v>
      </c>
      <c r="B382" s="865"/>
      <c r="C382" s="865"/>
      <c r="D382" s="865"/>
      <c r="E382" s="865"/>
      <c r="F382" s="865"/>
    </row>
    <row r="383" spans="1:6">
      <c r="A383" s="875" t="s">
        <v>690</v>
      </c>
      <c r="B383" s="875"/>
      <c r="C383" s="875"/>
      <c r="D383" s="875"/>
      <c r="E383" s="875"/>
      <c r="F383" s="875"/>
    </row>
    <row r="384" spans="1:6">
      <c r="A384" s="876" t="s">
        <v>551</v>
      </c>
      <c r="B384" s="876"/>
      <c r="C384" s="663" t="s">
        <v>567</v>
      </c>
    </row>
    <row r="388" spans="1:6">
      <c r="A388" s="886" t="s">
        <v>526</v>
      </c>
      <c r="B388" s="886"/>
      <c r="C388" s="889" t="s">
        <v>65</v>
      </c>
      <c r="D388" s="889"/>
      <c r="E388" s="889"/>
      <c r="F388" s="889"/>
    </row>
    <row r="389" spans="1:6">
      <c r="A389" s="890" t="s">
        <v>527</v>
      </c>
      <c r="B389" s="890"/>
      <c r="C389" s="889" t="s">
        <v>485</v>
      </c>
      <c r="D389" s="889"/>
      <c r="E389" s="889"/>
      <c r="F389" s="889"/>
    </row>
    <row r="390" spans="1:6">
      <c r="A390" s="886" t="s">
        <v>528</v>
      </c>
      <c r="B390" s="886"/>
      <c r="C390" s="889" t="s">
        <v>65</v>
      </c>
      <c r="D390" s="889"/>
      <c r="E390" s="889"/>
      <c r="F390" s="889"/>
    </row>
    <row r="391" spans="1:6" ht="15.75" thickBot="1">
      <c r="A391" s="896" t="s">
        <v>530</v>
      </c>
      <c r="B391" s="896"/>
      <c r="C391" s="889" t="s">
        <v>655</v>
      </c>
      <c r="D391" s="889"/>
      <c r="E391" s="889"/>
      <c r="F391" s="889"/>
    </row>
    <row r="392" spans="1:6">
      <c r="A392" s="893" t="s">
        <v>532</v>
      </c>
      <c r="B392" s="894"/>
      <c r="C392" s="897" t="s">
        <v>555</v>
      </c>
      <c r="D392" s="898"/>
      <c r="E392" s="643"/>
      <c r="F392" s="643"/>
    </row>
    <row r="393" spans="1:6">
      <c r="A393" s="895"/>
      <c r="B393" s="891"/>
      <c r="C393" s="891" t="s">
        <v>534</v>
      </c>
      <c r="D393" s="892"/>
      <c r="E393" s="644"/>
      <c r="F393" s="644"/>
    </row>
    <row r="394" spans="1:6">
      <c r="A394" s="895"/>
      <c r="B394" s="891"/>
      <c r="C394" s="645" t="s">
        <v>535</v>
      </c>
      <c r="D394" s="646" t="s">
        <v>536</v>
      </c>
      <c r="E394" s="643"/>
      <c r="F394" s="643"/>
    </row>
    <row r="395" spans="1:6">
      <c r="A395" s="884" t="s">
        <v>77</v>
      </c>
      <c r="B395" s="885"/>
      <c r="C395" s="647">
        <v>8.1</v>
      </c>
      <c r="D395" s="648">
        <v>8</v>
      </c>
      <c r="E395" s="649"/>
      <c r="F395" s="649"/>
    </row>
    <row r="396" spans="1:6">
      <c r="A396" s="859" t="s">
        <v>691</v>
      </c>
      <c r="B396" s="860"/>
      <c r="C396" s="282">
        <v>15.4</v>
      </c>
      <c r="D396" s="494">
        <v>10</v>
      </c>
    </row>
    <row r="397" spans="1:6">
      <c r="A397" s="859" t="s">
        <v>67</v>
      </c>
      <c r="B397" s="860"/>
      <c r="C397" s="282">
        <v>26.7</v>
      </c>
      <c r="D397" s="494">
        <v>20</v>
      </c>
    </row>
    <row r="398" spans="1:6">
      <c r="A398" s="859" t="s">
        <v>71</v>
      </c>
      <c r="B398" s="860"/>
      <c r="C398" s="282">
        <v>5</v>
      </c>
      <c r="D398" s="494">
        <v>4</v>
      </c>
    </row>
    <row r="399" spans="1:6">
      <c r="A399" s="859" t="s">
        <v>140</v>
      </c>
      <c r="B399" s="860"/>
      <c r="C399" s="282">
        <v>4.8</v>
      </c>
      <c r="D399" s="494">
        <v>4</v>
      </c>
    </row>
    <row r="400" spans="1:6">
      <c r="A400" s="1026" t="s">
        <v>692</v>
      </c>
      <c r="B400" s="1027"/>
      <c r="C400" s="282">
        <v>1</v>
      </c>
      <c r="D400" s="494">
        <v>1</v>
      </c>
    </row>
    <row r="401" spans="1:6">
      <c r="A401" s="859" t="s">
        <v>231</v>
      </c>
      <c r="B401" s="860"/>
      <c r="C401" s="282">
        <v>120</v>
      </c>
      <c r="D401" s="494">
        <v>120</v>
      </c>
    </row>
    <row r="402" spans="1:6" ht="15.75" thickBot="1">
      <c r="A402" s="887" t="s">
        <v>596</v>
      </c>
      <c r="B402" s="888"/>
      <c r="C402" s="651">
        <v>120</v>
      </c>
      <c r="D402" s="652">
        <v>120</v>
      </c>
    </row>
    <row r="403" spans="1:6" ht="15.75" thickBot="1">
      <c r="A403" s="863" t="s">
        <v>537</v>
      </c>
      <c r="B403" s="864"/>
      <c r="C403" s="653"/>
      <c r="D403" s="654">
        <v>100</v>
      </c>
      <c r="E403" s="650"/>
      <c r="F403" s="650"/>
    </row>
    <row r="404" spans="1:6">
      <c r="A404" s="865"/>
      <c r="B404" s="865"/>
      <c r="C404" s="655"/>
      <c r="D404" s="655"/>
      <c r="E404" s="655"/>
      <c r="F404" s="655"/>
    </row>
    <row r="405" spans="1:6" ht="15.75" thickBot="1">
      <c r="A405" s="866" t="s">
        <v>560</v>
      </c>
      <c r="B405" s="866"/>
      <c r="C405" s="866"/>
      <c r="D405" s="866"/>
      <c r="E405" s="866"/>
      <c r="F405" s="866"/>
    </row>
    <row r="406" spans="1:6">
      <c r="A406" s="867" t="s">
        <v>539</v>
      </c>
      <c r="B406" s="868"/>
      <c r="C406" s="868"/>
      <c r="D406" s="868"/>
      <c r="E406" s="869" t="s">
        <v>540</v>
      </c>
      <c r="F406" s="870"/>
    </row>
    <row r="407" spans="1:6" ht="41.25" thickBot="1">
      <c r="A407" s="656" t="s">
        <v>541</v>
      </c>
      <c r="B407" s="657" t="s">
        <v>542</v>
      </c>
      <c r="C407" s="657" t="s">
        <v>543</v>
      </c>
      <c r="D407" s="657" t="s">
        <v>561</v>
      </c>
      <c r="E407" s="871"/>
      <c r="F407" s="872"/>
    </row>
    <row r="408" spans="1:6" ht="15.75" thickBot="1">
      <c r="A408" s="659" t="s">
        <v>693</v>
      </c>
      <c r="B408" s="660" t="s">
        <v>694</v>
      </c>
      <c r="C408" s="660" t="s">
        <v>695</v>
      </c>
      <c r="D408" s="660" t="s">
        <v>696</v>
      </c>
      <c r="E408" s="873">
        <v>3.47</v>
      </c>
      <c r="F408" s="874"/>
    </row>
    <row r="409" spans="1:6">
      <c r="A409" s="662"/>
      <c r="B409" s="662"/>
      <c r="C409" s="655"/>
      <c r="D409" s="655"/>
      <c r="E409" s="655"/>
      <c r="F409" s="655"/>
    </row>
    <row r="410" spans="1:6">
      <c r="A410" s="865" t="s">
        <v>549</v>
      </c>
      <c r="B410" s="865"/>
      <c r="C410" s="865"/>
      <c r="D410" s="865"/>
      <c r="E410" s="865"/>
      <c r="F410" s="865"/>
    </row>
    <row r="411" spans="1:6">
      <c r="A411" s="875" t="s">
        <v>697</v>
      </c>
      <c r="B411" s="875"/>
      <c r="C411" s="875"/>
      <c r="D411" s="875"/>
      <c r="E411" s="875"/>
      <c r="F411" s="875"/>
    </row>
    <row r="412" spans="1:6">
      <c r="A412" s="876" t="s">
        <v>551</v>
      </c>
      <c r="B412" s="876"/>
      <c r="C412" s="663" t="s">
        <v>552</v>
      </c>
    </row>
    <row r="416" spans="1:6">
      <c r="A416" s="886" t="s">
        <v>526</v>
      </c>
      <c r="B416" s="886"/>
      <c r="C416" s="889" t="s">
        <v>367</v>
      </c>
      <c r="D416" s="889"/>
      <c r="E416" s="889"/>
      <c r="F416" s="889"/>
    </row>
    <row r="417" spans="1:6">
      <c r="A417" s="890" t="s">
        <v>527</v>
      </c>
      <c r="B417" s="890"/>
      <c r="C417" s="889" t="s">
        <v>189</v>
      </c>
      <c r="D417" s="889"/>
      <c r="E417" s="889"/>
      <c r="F417" s="889"/>
    </row>
    <row r="418" spans="1:6">
      <c r="A418" s="886" t="s">
        <v>528</v>
      </c>
      <c r="B418" s="886"/>
      <c r="C418" s="889" t="s">
        <v>367</v>
      </c>
      <c r="D418" s="889"/>
      <c r="E418" s="889"/>
      <c r="F418" s="889"/>
    </row>
    <row r="419" spans="1:6" ht="15.75" thickBot="1">
      <c r="A419" s="896" t="s">
        <v>530</v>
      </c>
      <c r="B419" s="896"/>
      <c r="C419" s="889" t="s">
        <v>655</v>
      </c>
      <c r="D419" s="889"/>
      <c r="E419" s="889"/>
      <c r="F419" s="889"/>
    </row>
    <row r="420" spans="1:6">
      <c r="A420" s="893" t="s">
        <v>532</v>
      </c>
      <c r="B420" s="894"/>
      <c r="C420" s="897" t="s">
        <v>555</v>
      </c>
      <c r="D420" s="898"/>
      <c r="E420" s="643"/>
      <c r="F420" s="643"/>
    </row>
    <row r="421" spans="1:6">
      <c r="A421" s="895"/>
      <c r="B421" s="891"/>
      <c r="C421" s="891" t="s">
        <v>534</v>
      </c>
      <c r="D421" s="892"/>
      <c r="E421" s="644"/>
      <c r="F421" s="644"/>
    </row>
    <row r="422" spans="1:6">
      <c r="A422" s="895"/>
      <c r="B422" s="891"/>
      <c r="C422" s="645" t="s">
        <v>535</v>
      </c>
      <c r="D422" s="646" t="s">
        <v>536</v>
      </c>
      <c r="E422" s="643"/>
      <c r="F422" s="643"/>
    </row>
    <row r="423" spans="1:6">
      <c r="A423" s="884" t="s">
        <v>191</v>
      </c>
      <c r="B423" s="885"/>
      <c r="C423" s="647">
        <v>70</v>
      </c>
      <c r="D423" s="648">
        <v>70</v>
      </c>
      <c r="E423" s="649"/>
      <c r="F423" s="649"/>
    </row>
    <row r="424" spans="1:6">
      <c r="A424" s="859" t="s">
        <v>656</v>
      </c>
      <c r="B424" s="860"/>
      <c r="C424" s="282">
        <v>30.5</v>
      </c>
      <c r="D424" s="494">
        <v>21.5</v>
      </c>
    </row>
    <row r="425" spans="1:6">
      <c r="A425" s="882" t="s">
        <v>657</v>
      </c>
      <c r="B425" s="883"/>
      <c r="C425" s="282">
        <v>0</v>
      </c>
      <c r="D425" s="494">
        <v>17.5</v>
      </c>
    </row>
    <row r="426" spans="1:6">
      <c r="A426" s="859" t="s">
        <v>658</v>
      </c>
      <c r="B426" s="860"/>
      <c r="C426" s="282">
        <v>28.5</v>
      </c>
      <c r="D426" s="494">
        <v>21.5</v>
      </c>
    </row>
    <row r="427" spans="1:6">
      <c r="A427" s="882" t="s">
        <v>659</v>
      </c>
      <c r="B427" s="883"/>
      <c r="C427" s="282">
        <v>0</v>
      </c>
      <c r="D427" s="494">
        <v>17.5</v>
      </c>
    </row>
    <row r="428" spans="1:6">
      <c r="A428" s="859" t="s">
        <v>660</v>
      </c>
      <c r="B428" s="860"/>
      <c r="C428" s="282">
        <v>37.5</v>
      </c>
      <c r="D428" s="494">
        <v>21.5</v>
      </c>
    </row>
    <row r="429" spans="1:6">
      <c r="A429" s="882" t="s">
        <v>661</v>
      </c>
      <c r="B429" s="883"/>
      <c r="C429" s="282">
        <v>0</v>
      </c>
      <c r="D429" s="494">
        <v>17.5</v>
      </c>
    </row>
    <row r="430" spans="1:6">
      <c r="A430" s="859" t="s">
        <v>67</v>
      </c>
      <c r="B430" s="860"/>
      <c r="C430" s="282">
        <v>60</v>
      </c>
      <c r="D430" s="494">
        <v>45</v>
      </c>
    </row>
    <row r="431" spans="1:6">
      <c r="A431" s="859" t="s">
        <v>71</v>
      </c>
      <c r="B431" s="860"/>
      <c r="C431" s="282">
        <v>5</v>
      </c>
      <c r="D431" s="494">
        <v>4</v>
      </c>
    </row>
    <row r="432" spans="1:6">
      <c r="A432" s="859" t="s">
        <v>140</v>
      </c>
      <c r="B432" s="860"/>
      <c r="C432" s="282">
        <v>5</v>
      </c>
      <c r="D432" s="494">
        <v>4</v>
      </c>
    </row>
    <row r="433" spans="1:6" ht="15.75" thickBot="1">
      <c r="A433" s="887" t="s">
        <v>25</v>
      </c>
      <c r="B433" s="888"/>
      <c r="C433" s="651">
        <v>2</v>
      </c>
      <c r="D433" s="652">
        <v>2</v>
      </c>
    </row>
    <row r="434" spans="1:6" ht="15.75" thickBot="1">
      <c r="A434" s="863" t="s">
        <v>537</v>
      </c>
      <c r="B434" s="864"/>
      <c r="C434" s="653"/>
      <c r="D434" s="654">
        <v>100</v>
      </c>
      <c r="E434" s="650"/>
      <c r="F434" s="650"/>
    </row>
    <row r="435" spans="1:6">
      <c r="A435" s="865"/>
      <c r="B435" s="865"/>
      <c r="C435" s="655"/>
      <c r="D435" s="655"/>
      <c r="E435" s="655"/>
      <c r="F435" s="655"/>
    </row>
    <row r="436" spans="1:6" ht="15.75" thickBot="1">
      <c r="A436" s="866" t="s">
        <v>560</v>
      </c>
      <c r="B436" s="866"/>
      <c r="C436" s="866"/>
      <c r="D436" s="866"/>
      <c r="E436" s="866"/>
      <c r="F436" s="866"/>
    </row>
    <row r="437" spans="1:6">
      <c r="A437" s="867" t="s">
        <v>539</v>
      </c>
      <c r="B437" s="868"/>
      <c r="C437" s="868"/>
      <c r="D437" s="868"/>
      <c r="E437" s="869" t="s">
        <v>540</v>
      </c>
      <c r="F437" s="870"/>
    </row>
    <row r="438" spans="1:6" ht="41.25" thickBot="1">
      <c r="A438" s="656" t="s">
        <v>541</v>
      </c>
      <c r="B438" s="657" t="s">
        <v>542</v>
      </c>
      <c r="C438" s="657" t="s">
        <v>543</v>
      </c>
      <c r="D438" s="657" t="s">
        <v>561</v>
      </c>
      <c r="E438" s="871"/>
      <c r="F438" s="872"/>
    </row>
    <row r="439" spans="1:6" ht="15.75" thickBot="1">
      <c r="A439" s="659" t="s">
        <v>662</v>
      </c>
      <c r="B439" s="660" t="s">
        <v>663</v>
      </c>
      <c r="C439" s="660" t="s">
        <v>664</v>
      </c>
      <c r="D439" s="660" t="s">
        <v>665</v>
      </c>
      <c r="E439" s="873">
        <v>4.8499999999999996</v>
      </c>
      <c r="F439" s="874"/>
    </row>
    <row r="440" spans="1:6">
      <c r="A440" s="662"/>
      <c r="B440" s="662"/>
      <c r="C440" s="655"/>
      <c r="D440" s="655"/>
      <c r="E440" s="655"/>
      <c r="F440" s="655"/>
    </row>
    <row r="441" spans="1:6">
      <c r="A441" s="865" t="s">
        <v>549</v>
      </c>
      <c r="B441" s="865"/>
      <c r="C441" s="865"/>
      <c r="D441" s="865"/>
      <c r="E441" s="865"/>
      <c r="F441" s="865"/>
    </row>
    <row r="442" spans="1:6">
      <c r="A442" s="875" t="s">
        <v>666</v>
      </c>
      <c r="B442" s="875"/>
      <c r="C442" s="875"/>
      <c r="D442" s="875"/>
      <c r="E442" s="875"/>
      <c r="F442" s="875"/>
    </row>
    <row r="443" spans="1:6">
      <c r="A443" s="876" t="s">
        <v>551</v>
      </c>
      <c r="B443" s="876"/>
      <c r="C443" s="663" t="s">
        <v>552</v>
      </c>
    </row>
    <row r="447" spans="1:6">
      <c r="A447" s="908" t="s">
        <v>526</v>
      </c>
      <c r="B447" s="908"/>
      <c r="C447" s="909" t="s">
        <v>968</v>
      </c>
      <c r="D447" s="909"/>
      <c r="E447" s="909"/>
      <c r="F447" s="909"/>
    </row>
    <row r="448" spans="1:6">
      <c r="A448" s="908" t="s">
        <v>527</v>
      </c>
      <c r="B448" s="908"/>
      <c r="C448" s="909" t="s">
        <v>153</v>
      </c>
      <c r="D448" s="909"/>
      <c r="E448" s="909"/>
      <c r="F448" s="909"/>
    </row>
    <row r="449" spans="1:6">
      <c r="A449" s="908" t="s">
        <v>528</v>
      </c>
      <c r="B449" s="908"/>
      <c r="C449" s="909" t="s">
        <v>968</v>
      </c>
      <c r="D449" s="909"/>
      <c r="E449" s="909"/>
      <c r="F449" s="909"/>
    </row>
    <row r="450" spans="1:6" ht="15.75" thickBot="1">
      <c r="A450" s="1016" t="s">
        <v>530</v>
      </c>
      <c r="B450" s="1016"/>
      <c r="C450" s="909" t="s">
        <v>713</v>
      </c>
      <c r="D450" s="909"/>
      <c r="E450" s="909"/>
      <c r="F450" s="909"/>
    </row>
    <row r="451" spans="1:6">
      <c r="A451" s="1017" t="s">
        <v>532</v>
      </c>
      <c r="B451" s="1018"/>
      <c r="C451" s="897" t="s">
        <v>555</v>
      </c>
      <c r="D451" s="898"/>
      <c r="E451" s="643"/>
      <c r="F451" s="643"/>
    </row>
    <row r="452" spans="1:6">
      <c r="A452" s="1019"/>
      <c r="B452" s="1020"/>
      <c r="C452" s="891" t="s">
        <v>534</v>
      </c>
      <c r="D452" s="892"/>
      <c r="E452" s="644"/>
      <c r="F452" s="644"/>
    </row>
    <row r="453" spans="1:6">
      <c r="A453" s="1019"/>
      <c r="B453" s="1020"/>
      <c r="C453" s="645" t="s">
        <v>535</v>
      </c>
      <c r="D453" s="646" t="s">
        <v>536</v>
      </c>
      <c r="E453" s="643"/>
      <c r="F453" s="643"/>
    </row>
    <row r="454" spans="1:6">
      <c r="A454" s="902" t="s">
        <v>495</v>
      </c>
      <c r="B454" s="903"/>
      <c r="C454" s="647">
        <v>46.44</v>
      </c>
      <c r="D454" s="648">
        <v>46.44</v>
      </c>
      <c r="E454" s="649"/>
      <c r="F454" s="649"/>
    </row>
    <row r="455" spans="1:6">
      <c r="A455" s="904" t="s">
        <v>38</v>
      </c>
      <c r="B455" s="905"/>
      <c r="C455" s="282">
        <v>69.27</v>
      </c>
      <c r="D455" s="494">
        <v>69.27</v>
      </c>
      <c r="E455" s="704"/>
      <c r="F455" s="704"/>
    </row>
    <row r="456" spans="1:6">
      <c r="A456" s="904" t="s">
        <v>150</v>
      </c>
      <c r="B456" s="905"/>
      <c r="C456" s="282">
        <v>0.24</v>
      </c>
      <c r="D456" s="494">
        <v>0.24</v>
      </c>
      <c r="E456" s="704"/>
      <c r="F456" s="704"/>
    </row>
    <row r="457" spans="1:6">
      <c r="A457" s="906" t="s">
        <v>969</v>
      </c>
      <c r="B457" s="907"/>
      <c r="C457" s="282">
        <v>0</v>
      </c>
      <c r="D457" s="494">
        <v>97.56</v>
      </c>
      <c r="E457" s="704"/>
      <c r="F457" s="704"/>
    </row>
    <row r="458" spans="1:6">
      <c r="A458" s="904" t="s">
        <v>25</v>
      </c>
      <c r="B458" s="905"/>
      <c r="C458" s="282">
        <v>2.44</v>
      </c>
      <c r="D458" s="494">
        <v>2.44</v>
      </c>
      <c r="E458" s="704"/>
      <c r="F458" s="704"/>
    </row>
    <row r="459" spans="1:6" ht="15.75" thickBot="1">
      <c r="A459" s="1022" t="s">
        <v>970</v>
      </c>
      <c r="B459" s="1023"/>
      <c r="C459" s="651">
        <v>2.44</v>
      </c>
      <c r="D459" s="652">
        <v>2.44</v>
      </c>
      <c r="E459" s="704"/>
      <c r="F459" s="704"/>
    </row>
    <row r="460" spans="1:6" ht="15.75" thickBot="1">
      <c r="A460" s="1024" t="s">
        <v>537</v>
      </c>
      <c r="B460" s="1025"/>
      <c r="C460" s="653"/>
      <c r="D460" s="654">
        <v>100</v>
      </c>
      <c r="E460" s="650"/>
      <c r="F460" s="650"/>
    </row>
    <row r="461" spans="1:6">
      <c r="A461" s="901"/>
      <c r="B461" s="901"/>
      <c r="C461" s="650"/>
      <c r="D461" s="650"/>
      <c r="E461" s="650"/>
      <c r="F461" s="650"/>
    </row>
    <row r="462" spans="1:6" ht="15.75" thickBot="1">
      <c r="A462" s="866" t="s">
        <v>560</v>
      </c>
      <c r="B462" s="866"/>
      <c r="C462" s="866"/>
      <c r="D462" s="866"/>
      <c r="E462" s="866"/>
      <c r="F462" s="866"/>
    </row>
    <row r="463" spans="1:6">
      <c r="A463" s="867" t="s">
        <v>539</v>
      </c>
      <c r="B463" s="868"/>
      <c r="C463" s="868"/>
      <c r="D463" s="868"/>
      <c r="E463" s="869" t="s">
        <v>540</v>
      </c>
      <c r="F463" s="870"/>
    </row>
    <row r="464" spans="1:6" ht="41.25" thickBot="1">
      <c r="A464" s="708" t="s">
        <v>541</v>
      </c>
      <c r="B464" s="709" t="s">
        <v>542</v>
      </c>
      <c r="C464" s="657" t="s">
        <v>543</v>
      </c>
      <c r="D464" s="657" t="s">
        <v>561</v>
      </c>
      <c r="E464" s="871"/>
      <c r="F464" s="872"/>
    </row>
    <row r="465" spans="1:6" ht="15.75" thickBot="1">
      <c r="A465" s="710" t="s">
        <v>971</v>
      </c>
      <c r="B465" s="711" t="s">
        <v>972</v>
      </c>
      <c r="C465" s="660" t="s">
        <v>973</v>
      </c>
      <c r="D465" s="660" t="s">
        <v>974</v>
      </c>
      <c r="E465" s="873">
        <v>0</v>
      </c>
      <c r="F465" s="874"/>
    </row>
    <row r="466" spans="1:6">
      <c r="A466" s="712"/>
      <c r="B466" s="712"/>
      <c r="C466" s="650"/>
      <c r="D466" s="650"/>
      <c r="E466" s="650"/>
      <c r="F466" s="650"/>
    </row>
    <row r="467" spans="1:6">
      <c r="A467" s="970" t="s">
        <v>549</v>
      </c>
      <c r="B467" s="970"/>
      <c r="C467" s="970"/>
      <c r="D467" s="970"/>
      <c r="E467" s="970"/>
      <c r="F467" s="970"/>
    </row>
    <row r="468" spans="1:6">
      <c r="A468" s="971" t="s">
        <v>975</v>
      </c>
      <c r="B468" s="971"/>
      <c r="C468" s="971"/>
      <c r="D468" s="971"/>
      <c r="E468" s="971"/>
      <c r="F468" s="971"/>
    </row>
    <row r="469" spans="1:6">
      <c r="A469" s="1021" t="s">
        <v>551</v>
      </c>
      <c r="B469" s="1021"/>
      <c r="C469" s="704" t="s">
        <v>552</v>
      </c>
      <c r="D469" s="704"/>
      <c r="E469" s="704"/>
      <c r="F469" s="704"/>
    </row>
    <row r="470" spans="1:6">
      <c r="A470" s="713"/>
      <c r="B470" s="713"/>
      <c r="C470" s="704"/>
      <c r="D470" s="704"/>
      <c r="E470" s="704"/>
      <c r="F470" s="704"/>
    </row>
    <row r="471" spans="1:6">
      <c r="A471" s="713"/>
      <c r="B471" s="713"/>
      <c r="C471" s="704"/>
      <c r="D471" s="704"/>
      <c r="E471" s="704"/>
      <c r="F471" s="704"/>
    </row>
    <row r="472" spans="1:6">
      <c r="A472" s="901"/>
      <c r="B472" s="901"/>
      <c r="C472" s="650"/>
      <c r="D472" s="650"/>
      <c r="E472" s="650"/>
      <c r="F472" s="650"/>
    </row>
    <row r="473" spans="1:6">
      <c r="A473" s="886" t="s">
        <v>526</v>
      </c>
      <c r="B473" s="886"/>
      <c r="C473" s="889" t="s">
        <v>510</v>
      </c>
      <c r="D473" s="889"/>
      <c r="E473" s="889"/>
      <c r="F473" s="889"/>
    </row>
    <row r="474" spans="1:6">
      <c r="A474" s="890" t="s">
        <v>527</v>
      </c>
      <c r="B474" s="890"/>
      <c r="C474" s="889" t="s">
        <v>511</v>
      </c>
      <c r="D474" s="889"/>
      <c r="E474" s="889"/>
      <c r="F474" s="889"/>
    </row>
    <row r="475" spans="1:6">
      <c r="A475" s="886" t="s">
        <v>528</v>
      </c>
      <c r="B475" s="886"/>
      <c r="C475" s="889" t="s">
        <v>510</v>
      </c>
      <c r="D475" s="889"/>
      <c r="E475" s="889"/>
      <c r="F475" s="889"/>
    </row>
    <row r="476" spans="1:6" ht="15.75" thickBot="1">
      <c r="A476" s="896" t="s">
        <v>530</v>
      </c>
      <c r="B476" s="896"/>
      <c r="C476" s="889" t="s">
        <v>713</v>
      </c>
      <c r="D476" s="889"/>
      <c r="E476" s="889"/>
      <c r="F476" s="889"/>
    </row>
    <row r="477" spans="1:6">
      <c r="A477" s="893" t="s">
        <v>532</v>
      </c>
      <c r="B477" s="894"/>
      <c r="C477" s="897" t="s">
        <v>555</v>
      </c>
      <c r="D477" s="898"/>
      <c r="E477" s="643"/>
      <c r="F477" s="643"/>
    </row>
    <row r="478" spans="1:6">
      <c r="A478" s="895"/>
      <c r="B478" s="891"/>
      <c r="C478" s="891" t="s">
        <v>534</v>
      </c>
      <c r="D478" s="892"/>
      <c r="E478" s="644"/>
      <c r="F478" s="644"/>
    </row>
    <row r="479" spans="1:6">
      <c r="A479" s="895"/>
      <c r="B479" s="891"/>
      <c r="C479" s="645" t="s">
        <v>535</v>
      </c>
      <c r="D479" s="646" t="s">
        <v>536</v>
      </c>
      <c r="E479" s="643"/>
      <c r="F479" s="643"/>
    </row>
    <row r="480" spans="1:6">
      <c r="A480" s="884" t="s">
        <v>233</v>
      </c>
      <c r="B480" s="885"/>
      <c r="C480" s="647">
        <v>34.630000000000003</v>
      </c>
      <c r="D480" s="648">
        <v>34.83</v>
      </c>
      <c r="E480" s="649"/>
      <c r="F480" s="649"/>
    </row>
    <row r="481" spans="1:6">
      <c r="A481" s="859" t="s">
        <v>38</v>
      </c>
      <c r="B481" s="860"/>
      <c r="C481" s="282">
        <v>73.17</v>
      </c>
      <c r="D481" s="494">
        <v>73.17</v>
      </c>
    </row>
    <row r="482" spans="1:6">
      <c r="A482" s="859" t="s">
        <v>970</v>
      </c>
      <c r="B482" s="860"/>
      <c r="C482" s="282">
        <v>2.44</v>
      </c>
      <c r="D482" s="494">
        <v>2.44</v>
      </c>
    </row>
    <row r="483" spans="1:6">
      <c r="A483" s="859" t="s">
        <v>150</v>
      </c>
      <c r="B483" s="860"/>
      <c r="C483" s="282">
        <v>0.24</v>
      </c>
      <c r="D483" s="494">
        <v>0.24</v>
      </c>
    </row>
    <row r="484" spans="1:6">
      <c r="A484" s="882" t="s">
        <v>969</v>
      </c>
      <c r="B484" s="883"/>
      <c r="C484" s="282">
        <v>0</v>
      </c>
      <c r="D484" s="494">
        <v>97.56</v>
      </c>
    </row>
    <row r="485" spans="1:6" ht="15.75" thickBot="1">
      <c r="A485" s="887" t="s">
        <v>25</v>
      </c>
      <c r="B485" s="888"/>
      <c r="C485" s="651">
        <v>2.44</v>
      </c>
      <c r="D485" s="652">
        <v>2.44</v>
      </c>
    </row>
    <row r="486" spans="1:6" ht="15.75" thickBot="1">
      <c r="A486" s="863" t="s">
        <v>537</v>
      </c>
      <c r="B486" s="864"/>
      <c r="C486" s="653"/>
      <c r="D486" s="654">
        <v>100</v>
      </c>
      <c r="E486" s="650"/>
      <c r="F486" s="650"/>
    </row>
    <row r="487" spans="1:6">
      <c r="A487" s="865"/>
      <c r="B487" s="865"/>
      <c r="C487" s="655"/>
      <c r="D487" s="655"/>
      <c r="E487" s="655"/>
      <c r="F487" s="655"/>
    </row>
    <row r="488" spans="1:6" ht="15.75" thickBot="1">
      <c r="A488" s="866" t="s">
        <v>560</v>
      </c>
      <c r="B488" s="866"/>
      <c r="C488" s="866"/>
      <c r="D488" s="866"/>
      <c r="E488" s="866"/>
      <c r="F488" s="866"/>
    </row>
    <row r="489" spans="1:6">
      <c r="A489" s="867" t="s">
        <v>539</v>
      </c>
      <c r="B489" s="868"/>
      <c r="C489" s="868"/>
      <c r="D489" s="868"/>
      <c r="E489" s="869" t="s">
        <v>540</v>
      </c>
      <c r="F489" s="870"/>
    </row>
    <row r="490" spans="1:6" ht="41.25" thickBot="1">
      <c r="A490" s="656" t="s">
        <v>541</v>
      </c>
      <c r="B490" s="657" t="s">
        <v>542</v>
      </c>
      <c r="C490" s="657" t="s">
        <v>543</v>
      </c>
      <c r="D490" s="657" t="s">
        <v>561</v>
      </c>
      <c r="E490" s="871"/>
      <c r="F490" s="872"/>
    </row>
    <row r="491" spans="1:6" ht="15.75" thickBot="1">
      <c r="A491" s="659" t="s">
        <v>976</v>
      </c>
      <c r="B491" s="660" t="s">
        <v>977</v>
      </c>
      <c r="C491" s="660" t="s">
        <v>978</v>
      </c>
      <c r="D491" s="660" t="s">
        <v>979</v>
      </c>
      <c r="E491" s="873">
        <v>0</v>
      </c>
      <c r="F491" s="874"/>
    </row>
    <row r="492" spans="1:6">
      <c r="A492" s="662"/>
      <c r="B492" s="662"/>
      <c r="C492" s="655"/>
      <c r="D492" s="655"/>
      <c r="E492" s="655"/>
      <c r="F492" s="655"/>
    </row>
    <row r="493" spans="1:6">
      <c r="A493" s="865" t="s">
        <v>549</v>
      </c>
      <c r="B493" s="865"/>
      <c r="C493" s="865"/>
      <c r="D493" s="865"/>
      <c r="E493" s="865"/>
      <c r="F493" s="865"/>
    </row>
    <row r="494" spans="1:6">
      <c r="A494" s="875" t="s">
        <v>975</v>
      </c>
      <c r="B494" s="875"/>
      <c r="C494" s="875"/>
      <c r="D494" s="875"/>
      <c r="E494" s="875"/>
      <c r="F494" s="875"/>
    </row>
    <row r="495" spans="1:6">
      <c r="A495" s="876" t="s">
        <v>551</v>
      </c>
      <c r="B495" s="876"/>
      <c r="C495" s="663" t="s">
        <v>552</v>
      </c>
    </row>
    <row r="498" spans="1:6">
      <c r="A498" s="865"/>
      <c r="B498" s="865"/>
      <c r="C498" s="655"/>
      <c r="D498" s="655"/>
      <c r="E498" s="655"/>
      <c r="F498" s="655"/>
    </row>
    <row r="499" spans="1:6">
      <c r="A499" s="886" t="s">
        <v>526</v>
      </c>
      <c r="B499" s="886"/>
      <c r="C499" s="889" t="s">
        <v>698</v>
      </c>
      <c r="D499" s="889"/>
      <c r="E499" s="889"/>
      <c r="F499" s="889"/>
    </row>
    <row r="500" spans="1:6">
      <c r="A500" s="890" t="s">
        <v>527</v>
      </c>
      <c r="B500" s="890"/>
      <c r="C500" s="889" t="s">
        <v>699</v>
      </c>
      <c r="D500" s="889"/>
      <c r="E500" s="889"/>
      <c r="F500" s="889"/>
    </row>
    <row r="501" spans="1:6">
      <c r="A501" s="886" t="s">
        <v>528</v>
      </c>
      <c r="B501" s="886"/>
      <c r="C501" s="889" t="s">
        <v>698</v>
      </c>
      <c r="D501" s="889"/>
      <c r="E501" s="889"/>
      <c r="F501" s="889"/>
    </row>
    <row r="502" spans="1:6" ht="15.75" thickBot="1">
      <c r="A502" s="896" t="s">
        <v>530</v>
      </c>
      <c r="B502" s="896"/>
      <c r="C502" s="889" t="s">
        <v>568</v>
      </c>
      <c r="D502" s="889"/>
      <c r="E502" s="889"/>
      <c r="F502" s="889"/>
    </row>
    <row r="503" spans="1:6">
      <c r="A503" s="893" t="s">
        <v>532</v>
      </c>
      <c r="B503" s="894"/>
      <c r="C503" s="897" t="s">
        <v>555</v>
      </c>
      <c r="D503" s="898"/>
      <c r="E503" s="643"/>
      <c r="F503" s="643"/>
    </row>
    <row r="504" spans="1:6">
      <c r="A504" s="895"/>
      <c r="B504" s="891"/>
      <c r="C504" s="891" t="s">
        <v>534</v>
      </c>
      <c r="D504" s="892"/>
      <c r="E504" s="644"/>
      <c r="F504" s="644"/>
    </row>
    <row r="505" spans="1:6">
      <c r="A505" s="895"/>
      <c r="B505" s="891"/>
      <c r="C505" s="645" t="s">
        <v>535</v>
      </c>
      <c r="D505" s="646" t="s">
        <v>536</v>
      </c>
      <c r="E505" s="643"/>
      <c r="F505" s="643"/>
    </row>
    <row r="506" spans="1:6" ht="15.75" thickBot="1">
      <c r="A506" s="899" t="s">
        <v>700</v>
      </c>
      <c r="B506" s="900"/>
      <c r="C506" s="664">
        <v>100</v>
      </c>
      <c r="D506" s="665">
        <v>100</v>
      </c>
      <c r="E506" s="649"/>
      <c r="F506" s="649"/>
    </row>
    <row r="507" spans="1:6" ht="15.75" thickBot="1">
      <c r="A507" s="863" t="s">
        <v>537</v>
      </c>
      <c r="B507" s="864"/>
      <c r="C507" s="653"/>
      <c r="D507" s="654">
        <v>100</v>
      </c>
      <c r="E507" s="650"/>
      <c r="F507" s="650"/>
    </row>
    <row r="508" spans="1:6">
      <c r="A508" s="865"/>
      <c r="B508" s="865"/>
      <c r="C508" s="655"/>
      <c r="D508" s="655"/>
      <c r="E508" s="655"/>
      <c r="F508" s="655"/>
    </row>
    <row r="509" spans="1:6" ht="15.75" thickBot="1">
      <c r="A509" s="866" t="s">
        <v>560</v>
      </c>
      <c r="B509" s="866"/>
      <c r="C509" s="866"/>
      <c r="D509" s="866"/>
      <c r="E509" s="866"/>
      <c r="F509" s="866"/>
    </row>
    <row r="510" spans="1:6">
      <c r="A510" s="867" t="s">
        <v>539</v>
      </c>
      <c r="B510" s="868"/>
      <c r="C510" s="868"/>
      <c r="D510" s="868"/>
      <c r="E510" s="869" t="s">
        <v>540</v>
      </c>
      <c r="F510" s="870"/>
    </row>
    <row r="511" spans="1:6" ht="41.25" thickBot="1">
      <c r="A511" s="656" t="s">
        <v>541</v>
      </c>
      <c r="B511" s="657" t="s">
        <v>542</v>
      </c>
      <c r="C511" s="657" t="s">
        <v>543</v>
      </c>
      <c r="D511" s="657" t="s">
        <v>561</v>
      </c>
      <c r="E511" s="871"/>
      <c r="F511" s="872"/>
    </row>
    <row r="512" spans="1:6" ht="15.75" thickBot="1">
      <c r="A512" s="659" t="s">
        <v>701</v>
      </c>
      <c r="B512" s="660" t="s">
        <v>625</v>
      </c>
      <c r="C512" s="660" t="s">
        <v>702</v>
      </c>
      <c r="D512" s="660" t="s">
        <v>703</v>
      </c>
      <c r="E512" s="873">
        <v>0</v>
      </c>
      <c r="F512" s="874"/>
    </row>
    <row r="513" spans="1:6">
      <c r="A513" s="662"/>
      <c r="B513" s="662"/>
      <c r="C513" s="655"/>
      <c r="D513" s="655"/>
      <c r="E513" s="655"/>
      <c r="F513" s="655"/>
    </row>
    <row r="514" spans="1:6">
      <c r="A514" s="865" t="s">
        <v>549</v>
      </c>
      <c r="B514" s="865"/>
      <c r="C514" s="865"/>
      <c r="D514" s="865"/>
      <c r="E514" s="865"/>
      <c r="F514" s="865"/>
    </row>
    <row r="515" spans="1:6">
      <c r="A515" s="875"/>
      <c r="B515" s="875"/>
      <c r="C515" s="875"/>
      <c r="D515" s="875"/>
      <c r="E515" s="875"/>
      <c r="F515" s="875"/>
    </row>
    <row r="516" spans="1:6">
      <c r="A516" s="876" t="s">
        <v>551</v>
      </c>
      <c r="B516" s="876"/>
      <c r="C516" s="663" t="s">
        <v>567</v>
      </c>
    </row>
    <row r="520" spans="1:6">
      <c r="A520" s="886" t="s">
        <v>526</v>
      </c>
      <c r="B520" s="886"/>
      <c r="C520" s="889" t="s">
        <v>698</v>
      </c>
      <c r="D520" s="889"/>
      <c r="E520" s="889"/>
      <c r="F520" s="889"/>
    </row>
    <row r="521" spans="1:6">
      <c r="A521" s="890" t="s">
        <v>527</v>
      </c>
      <c r="B521" s="890"/>
      <c r="C521" s="889" t="s">
        <v>287</v>
      </c>
      <c r="D521" s="889"/>
      <c r="E521" s="889"/>
      <c r="F521" s="889"/>
    </row>
    <row r="522" spans="1:6">
      <c r="A522" s="886" t="s">
        <v>528</v>
      </c>
      <c r="B522" s="886"/>
      <c r="C522" s="889" t="s">
        <v>698</v>
      </c>
      <c r="D522" s="889"/>
      <c r="E522" s="889"/>
      <c r="F522" s="889"/>
    </row>
    <row r="523" spans="1:6" ht="15.75" thickBot="1">
      <c r="A523" s="896" t="s">
        <v>530</v>
      </c>
      <c r="B523" s="896"/>
      <c r="C523" s="889" t="s">
        <v>554</v>
      </c>
      <c r="D523" s="889"/>
      <c r="E523" s="889"/>
      <c r="F523" s="889"/>
    </row>
    <row r="524" spans="1:6">
      <c r="A524" s="893" t="s">
        <v>532</v>
      </c>
      <c r="B524" s="894"/>
      <c r="C524" s="897" t="s">
        <v>555</v>
      </c>
      <c r="D524" s="898"/>
      <c r="E524" s="643"/>
      <c r="F524" s="643"/>
    </row>
    <row r="525" spans="1:6">
      <c r="A525" s="895"/>
      <c r="B525" s="891"/>
      <c r="C525" s="891" t="s">
        <v>534</v>
      </c>
      <c r="D525" s="892"/>
      <c r="E525" s="644"/>
      <c r="F525" s="644"/>
    </row>
    <row r="526" spans="1:6">
      <c r="A526" s="895"/>
      <c r="B526" s="891"/>
      <c r="C526" s="645" t="s">
        <v>535</v>
      </c>
      <c r="D526" s="646" t="s">
        <v>536</v>
      </c>
      <c r="E526" s="643"/>
      <c r="F526" s="643"/>
    </row>
    <row r="527" spans="1:6">
      <c r="A527" s="884" t="s">
        <v>290</v>
      </c>
      <c r="B527" s="885"/>
      <c r="C527" s="647">
        <v>60</v>
      </c>
      <c r="D527" s="648">
        <v>51</v>
      </c>
      <c r="E527" s="649"/>
      <c r="F527" s="649"/>
    </row>
    <row r="528" spans="1:6">
      <c r="A528" s="859" t="s">
        <v>69</v>
      </c>
      <c r="B528" s="860"/>
      <c r="C528" s="282">
        <v>13</v>
      </c>
      <c r="D528" s="494">
        <v>10.9</v>
      </c>
    </row>
    <row r="529" spans="1:6">
      <c r="A529" s="859" t="s">
        <v>216</v>
      </c>
      <c r="B529" s="860"/>
      <c r="C529" s="282">
        <v>35</v>
      </c>
      <c r="D529" s="494">
        <v>33.299999999999997</v>
      </c>
    </row>
    <row r="530" spans="1:6">
      <c r="A530" s="859" t="s">
        <v>85</v>
      </c>
      <c r="B530" s="860"/>
      <c r="C530" s="282">
        <v>7</v>
      </c>
      <c r="D530" s="494">
        <v>7</v>
      </c>
    </row>
    <row r="531" spans="1:6" ht="15.75" thickBot="1">
      <c r="A531" s="887" t="s">
        <v>31</v>
      </c>
      <c r="B531" s="888"/>
      <c r="C531" s="651">
        <v>0.25</v>
      </c>
      <c r="D531" s="652">
        <v>0.25</v>
      </c>
    </row>
    <row r="532" spans="1:6" ht="15.75" thickBot="1">
      <c r="A532" s="863" t="s">
        <v>537</v>
      </c>
      <c r="B532" s="864"/>
      <c r="C532" s="653"/>
      <c r="D532" s="654">
        <v>100</v>
      </c>
      <c r="E532" s="650"/>
      <c r="F532" s="650"/>
    </row>
    <row r="533" spans="1:6">
      <c r="A533" s="865"/>
      <c r="B533" s="865"/>
      <c r="C533" s="655"/>
      <c r="D533" s="655"/>
      <c r="E533" s="655"/>
      <c r="F533" s="655"/>
    </row>
    <row r="534" spans="1:6" ht="15.75" thickBot="1">
      <c r="A534" s="866" t="s">
        <v>560</v>
      </c>
      <c r="B534" s="866"/>
      <c r="C534" s="866"/>
      <c r="D534" s="866"/>
      <c r="E534" s="866"/>
      <c r="F534" s="866"/>
    </row>
    <row r="535" spans="1:6">
      <c r="A535" s="867" t="s">
        <v>539</v>
      </c>
      <c r="B535" s="868"/>
      <c r="C535" s="868"/>
      <c r="D535" s="868"/>
      <c r="E535" s="869" t="s">
        <v>540</v>
      </c>
      <c r="F535" s="870"/>
    </row>
    <row r="536" spans="1:6" ht="41.25" thickBot="1">
      <c r="A536" s="656" t="s">
        <v>541</v>
      </c>
      <c r="B536" s="657" t="s">
        <v>542</v>
      </c>
      <c r="C536" s="657" t="s">
        <v>543</v>
      </c>
      <c r="D536" s="657" t="s">
        <v>561</v>
      </c>
      <c r="E536" s="871"/>
      <c r="F536" s="872"/>
    </row>
    <row r="537" spans="1:6" ht="15.75" thickBot="1">
      <c r="A537" s="659" t="s">
        <v>704</v>
      </c>
      <c r="B537" s="660" t="s">
        <v>705</v>
      </c>
      <c r="C537" s="660" t="s">
        <v>706</v>
      </c>
      <c r="D537" s="660" t="s">
        <v>707</v>
      </c>
      <c r="E537" s="873">
        <v>14.2</v>
      </c>
      <c r="F537" s="874"/>
    </row>
    <row r="538" spans="1:6">
      <c r="A538" s="662"/>
      <c r="B538" s="662"/>
      <c r="C538" s="655"/>
      <c r="D538" s="655"/>
      <c r="E538" s="655"/>
      <c r="F538" s="655"/>
    </row>
    <row r="539" spans="1:6">
      <c r="A539" s="865" t="s">
        <v>549</v>
      </c>
      <c r="B539" s="865"/>
      <c r="C539" s="865"/>
      <c r="D539" s="865"/>
      <c r="E539" s="865"/>
      <c r="F539" s="865"/>
    </row>
    <row r="540" spans="1:6">
      <c r="A540" s="875" t="s">
        <v>708</v>
      </c>
      <c r="B540" s="875"/>
      <c r="C540" s="875"/>
      <c r="D540" s="875"/>
      <c r="E540" s="875"/>
      <c r="F540" s="875"/>
    </row>
    <row r="541" spans="1:6">
      <c r="A541" s="876" t="s">
        <v>551</v>
      </c>
      <c r="B541" s="876"/>
      <c r="C541" s="663" t="s">
        <v>567</v>
      </c>
    </row>
    <row r="544" spans="1:6">
      <c r="A544" s="669"/>
      <c r="B544" s="669"/>
      <c r="C544" s="669"/>
      <c r="D544" s="669"/>
      <c r="E544" s="669"/>
      <c r="F544" s="669"/>
    </row>
    <row r="545" spans="1:6">
      <c r="A545" s="886" t="s">
        <v>526</v>
      </c>
      <c r="B545" s="886"/>
      <c r="C545" s="889" t="s">
        <v>709</v>
      </c>
      <c r="D545" s="889"/>
      <c r="E545" s="889"/>
      <c r="F545" s="889"/>
    </row>
    <row r="546" spans="1:6">
      <c r="A546" s="890" t="s">
        <v>527</v>
      </c>
      <c r="B546" s="890"/>
      <c r="C546" s="889" t="s">
        <v>25</v>
      </c>
      <c r="D546" s="889"/>
      <c r="E546" s="889"/>
      <c r="F546" s="889"/>
    </row>
    <row r="547" spans="1:6">
      <c r="A547" s="886" t="s">
        <v>528</v>
      </c>
      <c r="B547" s="886"/>
      <c r="C547" s="889" t="s">
        <v>709</v>
      </c>
      <c r="D547" s="889"/>
      <c r="E547" s="889"/>
      <c r="F547" s="889"/>
    </row>
    <row r="548" spans="1:6" ht="15.75" thickBot="1">
      <c r="A548" s="896" t="s">
        <v>530</v>
      </c>
      <c r="B548" s="896"/>
      <c r="C548" s="889" t="s">
        <v>568</v>
      </c>
      <c r="D548" s="889"/>
      <c r="E548" s="889"/>
      <c r="F548" s="889"/>
    </row>
    <row r="549" spans="1:6">
      <c r="A549" s="893" t="s">
        <v>532</v>
      </c>
      <c r="B549" s="894"/>
      <c r="C549" s="897" t="s">
        <v>555</v>
      </c>
      <c r="D549" s="898"/>
      <c r="E549" s="643"/>
      <c r="F549" s="643"/>
    </row>
    <row r="550" spans="1:6">
      <c r="A550" s="895"/>
      <c r="B550" s="891"/>
      <c r="C550" s="891" t="s">
        <v>534</v>
      </c>
      <c r="D550" s="892"/>
      <c r="E550" s="644"/>
      <c r="F550" s="644"/>
    </row>
    <row r="551" spans="1:6">
      <c r="A551" s="895"/>
      <c r="B551" s="891"/>
      <c r="C551" s="645" t="s">
        <v>535</v>
      </c>
      <c r="D551" s="646" t="s">
        <v>536</v>
      </c>
      <c r="E551" s="643"/>
      <c r="F551" s="643"/>
    </row>
    <row r="552" spans="1:6" ht="15.75" thickBot="1">
      <c r="A552" s="899" t="s">
        <v>25</v>
      </c>
      <c r="B552" s="900"/>
      <c r="C552" s="664">
        <v>100</v>
      </c>
      <c r="D552" s="665">
        <v>100</v>
      </c>
      <c r="E552" s="649"/>
      <c r="F552" s="649"/>
    </row>
    <row r="553" spans="1:6" ht="15.75" thickBot="1">
      <c r="A553" s="863" t="s">
        <v>537</v>
      </c>
      <c r="B553" s="864"/>
      <c r="C553" s="653"/>
      <c r="D553" s="654">
        <v>100</v>
      </c>
      <c r="E553" s="650"/>
      <c r="F553" s="650"/>
    </row>
    <row r="554" spans="1:6">
      <c r="A554" s="865"/>
      <c r="B554" s="865"/>
      <c r="C554" s="655"/>
      <c r="D554" s="655"/>
      <c r="E554" s="655"/>
      <c r="F554" s="655"/>
    </row>
    <row r="555" spans="1:6" ht="15.75" thickBot="1">
      <c r="A555" s="866" t="s">
        <v>560</v>
      </c>
      <c r="B555" s="866"/>
      <c r="C555" s="866"/>
      <c r="D555" s="866"/>
      <c r="E555" s="866"/>
      <c r="F555" s="866"/>
    </row>
    <row r="556" spans="1:6">
      <c r="A556" s="867" t="s">
        <v>539</v>
      </c>
      <c r="B556" s="868"/>
      <c r="C556" s="868"/>
      <c r="D556" s="868"/>
      <c r="E556" s="869" t="s">
        <v>540</v>
      </c>
      <c r="F556" s="870"/>
    </row>
    <row r="557" spans="1:6" ht="41.25" thickBot="1">
      <c r="A557" s="656" t="s">
        <v>541</v>
      </c>
      <c r="B557" s="657" t="s">
        <v>542</v>
      </c>
      <c r="C557" s="657" t="s">
        <v>543</v>
      </c>
      <c r="D557" s="657" t="s">
        <v>561</v>
      </c>
      <c r="E557" s="871"/>
      <c r="F557" s="872"/>
    </row>
    <row r="558" spans="1:6" ht="15.75" thickBot="1">
      <c r="A558" s="659" t="s">
        <v>702</v>
      </c>
      <c r="B558" s="660" t="s">
        <v>710</v>
      </c>
      <c r="C558" s="660" t="s">
        <v>694</v>
      </c>
      <c r="D558" s="660" t="s">
        <v>711</v>
      </c>
      <c r="E558" s="873">
        <v>0</v>
      </c>
      <c r="F558" s="874"/>
    </row>
    <row r="559" spans="1:6">
      <c r="A559" s="662"/>
      <c r="B559" s="662"/>
      <c r="C559" s="655"/>
      <c r="D559" s="655"/>
      <c r="E559" s="655"/>
      <c r="F559" s="655"/>
    </row>
    <row r="560" spans="1:6">
      <c r="A560" s="865" t="s">
        <v>549</v>
      </c>
      <c r="B560" s="865"/>
      <c r="C560" s="865"/>
      <c r="D560" s="865"/>
      <c r="E560" s="865"/>
      <c r="F560" s="865"/>
    </row>
    <row r="561" spans="1:6">
      <c r="A561" s="875"/>
      <c r="B561" s="875"/>
      <c r="C561" s="875"/>
      <c r="D561" s="875"/>
      <c r="E561" s="875"/>
      <c r="F561" s="875"/>
    </row>
    <row r="562" spans="1:6">
      <c r="A562" s="876" t="s">
        <v>551</v>
      </c>
      <c r="B562" s="876"/>
      <c r="C562" s="663" t="s">
        <v>567</v>
      </c>
    </row>
    <row r="566" spans="1:6">
      <c r="A566" s="886" t="s">
        <v>526</v>
      </c>
      <c r="B566" s="886"/>
      <c r="C566" s="889" t="s">
        <v>709</v>
      </c>
      <c r="D566" s="889"/>
      <c r="E566" s="889"/>
      <c r="F566" s="889"/>
    </row>
    <row r="567" spans="1:6">
      <c r="A567" s="890" t="s">
        <v>527</v>
      </c>
      <c r="B567" s="890"/>
      <c r="C567" s="889" t="s">
        <v>181</v>
      </c>
      <c r="D567" s="889"/>
      <c r="E567" s="889"/>
      <c r="F567" s="889"/>
    </row>
    <row r="568" spans="1:6">
      <c r="A568" s="886" t="s">
        <v>528</v>
      </c>
      <c r="B568" s="886"/>
      <c r="C568" s="889" t="s">
        <v>709</v>
      </c>
      <c r="D568" s="889"/>
      <c r="E568" s="889"/>
      <c r="F568" s="889"/>
    </row>
    <row r="569" spans="1:6" ht="15.75" thickBot="1">
      <c r="A569" s="896" t="s">
        <v>530</v>
      </c>
      <c r="B569" s="896"/>
      <c r="C569" s="889" t="s">
        <v>554</v>
      </c>
      <c r="D569" s="889"/>
      <c r="E569" s="889"/>
      <c r="F569" s="889"/>
    </row>
    <row r="570" spans="1:6">
      <c r="A570" s="893" t="s">
        <v>532</v>
      </c>
      <c r="B570" s="894"/>
      <c r="C570" s="897" t="s">
        <v>555</v>
      </c>
      <c r="D570" s="898"/>
      <c r="E570" s="643"/>
      <c r="F570" s="643"/>
    </row>
    <row r="571" spans="1:6">
      <c r="A571" s="895"/>
      <c r="B571" s="891"/>
      <c r="C571" s="891" t="s">
        <v>534</v>
      </c>
      <c r="D571" s="892"/>
      <c r="E571" s="644"/>
      <c r="F571" s="644"/>
    </row>
    <row r="572" spans="1:6">
      <c r="A572" s="895"/>
      <c r="B572" s="891"/>
      <c r="C572" s="645" t="s">
        <v>535</v>
      </c>
      <c r="D572" s="646" t="s">
        <v>536</v>
      </c>
      <c r="E572" s="643"/>
      <c r="F572" s="643"/>
    </row>
    <row r="573" spans="1:6">
      <c r="A573" s="884" t="s">
        <v>59</v>
      </c>
      <c r="B573" s="885"/>
      <c r="C573" s="647">
        <v>31</v>
      </c>
      <c r="D573" s="648">
        <v>24</v>
      </c>
      <c r="E573" s="649"/>
      <c r="F573" s="649"/>
    </row>
    <row r="574" spans="1:6">
      <c r="A574" s="859" t="s">
        <v>67</v>
      </c>
      <c r="B574" s="860"/>
      <c r="C574" s="282">
        <v>46</v>
      </c>
      <c r="D574" s="494">
        <v>32</v>
      </c>
    </row>
    <row r="575" spans="1:6">
      <c r="A575" s="859" t="s">
        <v>131</v>
      </c>
      <c r="B575" s="860"/>
      <c r="C575" s="282">
        <v>18</v>
      </c>
      <c r="D575" s="494">
        <v>14</v>
      </c>
    </row>
    <row r="576" spans="1:6">
      <c r="A576" s="859" t="s">
        <v>69</v>
      </c>
      <c r="B576" s="860"/>
      <c r="C576" s="282">
        <v>6</v>
      </c>
      <c r="D576" s="494">
        <v>5</v>
      </c>
    </row>
    <row r="577" spans="1:6">
      <c r="A577" s="859" t="s">
        <v>186</v>
      </c>
      <c r="B577" s="860"/>
      <c r="C577" s="282">
        <v>11</v>
      </c>
      <c r="D577" s="494">
        <v>7</v>
      </c>
    </row>
    <row r="578" spans="1:6">
      <c r="A578" s="859" t="s">
        <v>188</v>
      </c>
      <c r="B578" s="860"/>
      <c r="C578" s="282">
        <v>18</v>
      </c>
      <c r="D578" s="494">
        <v>14</v>
      </c>
    </row>
    <row r="579" spans="1:6">
      <c r="A579" s="859" t="s">
        <v>85</v>
      </c>
      <c r="B579" s="860"/>
      <c r="C579" s="282">
        <v>5</v>
      </c>
      <c r="D579" s="494">
        <v>5</v>
      </c>
    </row>
    <row r="580" spans="1:6">
      <c r="A580" s="859" t="s">
        <v>805</v>
      </c>
      <c r="B580" s="860"/>
      <c r="C580" s="282">
        <v>1</v>
      </c>
      <c r="D580" s="494">
        <v>0.74</v>
      </c>
    </row>
    <row r="581" spans="1:6" ht="15.75" thickBot="1">
      <c r="A581" s="887" t="s">
        <v>31</v>
      </c>
      <c r="B581" s="888"/>
      <c r="C581" s="651">
        <v>0.25</v>
      </c>
      <c r="D581" s="652">
        <v>0.25</v>
      </c>
    </row>
    <row r="582" spans="1:6" ht="15.75" thickBot="1">
      <c r="A582" s="863" t="s">
        <v>537</v>
      </c>
      <c r="B582" s="864"/>
      <c r="C582" s="653"/>
      <c r="D582" s="654">
        <v>100</v>
      </c>
      <c r="E582" s="650"/>
      <c r="F582" s="650"/>
    </row>
    <row r="583" spans="1:6">
      <c r="A583" s="865"/>
      <c r="B583" s="865"/>
      <c r="C583" s="655"/>
      <c r="D583" s="655"/>
      <c r="E583" s="655"/>
      <c r="F583" s="655"/>
    </row>
    <row r="584" spans="1:6" ht="15.75" thickBot="1">
      <c r="A584" s="866" t="s">
        <v>560</v>
      </c>
      <c r="B584" s="866"/>
      <c r="C584" s="866"/>
      <c r="D584" s="866"/>
      <c r="E584" s="866"/>
      <c r="F584" s="866"/>
    </row>
    <row r="585" spans="1:6">
      <c r="A585" s="867" t="s">
        <v>539</v>
      </c>
      <c r="B585" s="868"/>
      <c r="C585" s="868"/>
      <c r="D585" s="868"/>
      <c r="E585" s="869" t="s">
        <v>540</v>
      </c>
      <c r="F585" s="870"/>
    </row>
    <row r="586" spans="1:6" ht="41.25" thickBot="1">
      <c r="A586" s="656" t="s">
        <v>541</v>
      </c>
      <c r="B586" s="657" t="s">
        <v>542</v>
      </c>
      <c r="C586" s="657" t="s">
        <v>543</v>
      </c>
      <c r="D586" s="657" t="s">
        <v>561</v>
      </c>
      <c r="E586" s="871"/>
      <c r="F586" s="872"/>
    </row>
    <row r="587" spans="1:6" ht="15.75" thickBot="1">
      <c r="A587" s="659" t="s">
        <v>980</v>
      </c>
      <c r="B587" s="660" t="s">
        <v>981</v>
      </c>
      <c r="C587" s="660" t="s">
        <v>982</v>
      </c>
      <c r="D587" s="660" t="s">
        <v>983</v>
      </c>
      <c r="E587" s="873">
        <v>11</v>
      </c>
      <c r="F587" s="874"/>
    </row>
    <row r="588" spans="1:6">
      <c r="A588" s="662"/>
      <c r="B588" s="662"/>
      <c r="C588" s="655"/>
      <c r="D588" s="655"/>
      <c r="E588" s="655"/>
      <c r="F588" s="655"/>
    </row>
    <row r="589" spans="1:6">
      <c r="A589" s="865" t="s">
        <v>549</v>
      </c>
      <c r="B589" s="865"/>
      <c r="C589" s="865"/>
      <c r="D589" s="865"/>
      <c r="E589" s="865"/>
      <c r="F589" s="865"/>
    </row>
    <row r="590" spans="1:6">
      <c r="A590" s="875" t="s">
        <v>984</v>
      </c>
      <c r="B590" s="875"/>
      <c r="C590" s="875"/>
      <c r="D590" s="875"/>
      <c r="E590" s="875"/>
      <c r="F590" s="875"/>
    </row>
    <row r="591" spans="1:6">
      <c r="A591" s="876" t="s">
        <v>551</v>
      </c>
      <c r="B591" s="876"/>
      <c r="C591" s="663" t="s">
        <v>552</v>
      </c>
    </row>
    <row r="594" spans="1:6">
      <c r="A594" s="865"/>
      <c r="B594" s="865"/>
      <c r="C594" s="655"/>
      <c r="D594" s="655"/>
      <c r="E594" s="655"/>
      <c r="F594" s="655"/>
    </row>
    <row r="595" spans="1:6">
      <c r="A595" s="886" t="s">
        <v>526</v>
      </c>
      <c r="B595" s="886"/>
      <c r="C595" s="889" t="s">
        <v>985</v>
      </c>
      <c r="D595" s="889"/>
      <c r="E595" s="889"/>
      <c r="F595" s="889"/>
    </row>
    <row r="596" spans="1:6">
      <c r="A596" s="890" t="s">
        <v>527</v>
      </c>
      <c r="B596" s="890"/>
      <c r="C596" s="889" t="s">
        <v>461</v>
      </c>
      <c r="D596" s="889"/>
      <c r="E596" s="889"/>
      <c r="F596" s="889"/>
    </row>
    <row r="597" spans="1:6">
      <c r="A597" s="886" t="s">
        <v>528</v>
      </c>
      <c r="B597" s="886"/>
      <c r="C597" s="889" t="s">
        <v>985</v>
      </c>
      <c r="D597" s="889"/>
      <c r="E597" s="889"/>
      <c r="F597" s="889"/>
    </row>
    <row r="598" spans="1:6" ht="15.75" thickBot="1">
      <c r="A598" s="896" t="s">
        <v>530</v>
      </c>
      <c r="B598" s="896"/>
      <c r="C598" s="889" t="s">
        <v>554</v>
      </c>
      <c r="D598" s="889"/>
      <c r="E598" s="889"/>
      <c r="F598" s="889"/>
    </row>
    <row r="599" spans="1:6">
      <c r="A599" s="893" t="s">
        <v>532</v>
      </c>
      <c r="B599" s="894"/>
      <c r="C599" s="897" t="s">
        <v>555</v>
      </c>
      <c r="D599" s="898"/>
      <c r="E599" s="643"/>
      <c r="F599" s="643"/>
    </row>
    <row r="600" spans="1:6">
      <c r="A600" s="895"/>
      <c r="B600" s="891"/>
      <c r="C600" s="891" t="s">
        <v>534</v>
      </c>
      <c r="D600" s="892"/>
      <c r="E600" s="644"/>
      <c r="F600" s="644"/>
    </row>
    <row r="601" spans="1:6">
      <c r="A601" s="895"/>
      <c r="B601" s="891"/>
      <c r="C601" s="645" t="s">
        <v>535</v>
      </c>
      <c r="D601" s="646" t="s">
        <v>536</v>
      </c>
      <c r="E601" s="643"/>
      <c r="F601" s="643"/>
    </row>
    <row r="602" spans="1:6">
      <c r="A602" s="884" t="s">
        <v>290</v>
      </c>
      <c r="B602" s="885"/>
      <c r="C602" s="647">
        <v>94</v>
      </c>
      <c r="D602" s="648">
        <v>80</v>
      </c>
      <c r="E602" s="649"/>
      <c r="F602" s="649"/>
    </row>
    <row r="603" spans="1:6">
      <c r="A603" s="859" t="s">
        <v>69</v>
      </c>
      <c r="B603" s="860"/>
      <c r="C603" s="282">
        <v>20</v>
      </c>
      <c r="D603" s="494">
        <v>16.8</v>
      </c>
    </row>
    <row r="604" spans="1:6">
      <c r="A604" s="859" t="s">
        <v>85</v>
      </c>
      <c r="B604" s="860"/>
      <c r="C604" s="282">
        <v>7</v>
      </c>
      <c r="D604" s="494">
        <v>7</v>
      </c>
    </row>
    <row r="605" spans="1:6" ht="15.75" thickBot="1">
      <c r="A605" s="887" t="s">
        <v>31</v>
      </c>
      <c r="B605" s="888"/>
      <c r="C605" s="651">
        <v>0.25</v>
      </c>
      <c r="D605" s="652">
        <v>0.25</v>
      </c>
    </row>
    <row r="606" spans="1:6" ht="15.75" thickBot="1">
      <c r="A606" s="863" t="s">
        <v>537</v>
      </c>
      <c r="B606" s="864"/>
      <c r="C606" s="653"/>
      <c r="D606" s="654">
        <v>100</v>
      </c>
      <c r="E606" s="650"/>
      <c r="F606" s="650"/>
    </row>
    <row r="607" spans="1:6">
      <c r="A607" s="865"/>
      <c r="B607" s="865"/>
      <c r="C607" s="655"/>
      <c r="D607" s="655"/>
      <c r="E607" s="655"/>
      <c r="F607" s="655"/>
    </row>
    <row r="608" spans="1:6" ht="15.75" thickBot="1">
      <c r="A608" s="866" t="s">
        <v>560</v>
      </c>
      <c r="B608" s="866"/>
      <c r="C608" s="866"/>
      <c r="D608" s="866"/>
      <c r="E608" s="866"/>
      <c r="F608" s="866"/>
    </row>
    <row r="609" spans="1:6">
      <c r="A609" s="867" t="s">
        <v>539</v>
      </c>
      <c r="B609" s="868"/>
      <c r="C609" s="868"/>
      <c r="D609" s="868"/>
      <c r="E609" s="869" t="s">
        <v>540</v>
      </c>
      <c r="F609" s="870"/>
    </row>
    <row r="610" spans="1:6" ht="41.25" thickBot="1">
      <c r="A610" s="656" t="s">
        <v>541</v>
      </c>
      <c r="B610" s="657" t="s">
        <v>542</v>
      </c>
      <c r="C610" s="657" t="s">
        <v>543</v>
      </c>
      <c r="D610" s="657" t="s">
        <v>561</v>
      </c>
      <c r="E610" s="871"/>
      <c r="F610" s="872"/>
    </row>
    <row r="611" spans="1:6" ht="15.75" thickBot="1">
      <c r="A611" s="659" t="s">
        <v>986</v>
      </c>
      <c r="B611" s="660" t="s">
        <v>987</v>
      </c>
      <c r="C611" s="660" t="s">
        <v>830</v>
      </c>
      <c r="D611" s="660" t="s">
        <v>988</v>
      </c>
      <c r="E611" s="873">
        <v>17.64</v>
      </c>
      <c r="F611" s="874"/>
    </row>
    <row r="612" spans="1:6">
      <c r="A612" s="662"/>
      <c r="B612" s="662"/>
      <c r="C612" s="655"/>
      <c r="D612" s="655"/>
      <c r="E612" s="655"/>
      <c r="F612" s="655"/>
    </row>
    <row r="613" spans="1:6">
      <c r="A613" s="865" t="s">
        <v>549</v>
      </c>
      <c r="B613" s="865"/>
      <c r="C613" s="865"/>
      <c r="D613" s="865"/>
      <c r="E613" s="865"/>
      <c r="F613" s="865"/>
    </row>
    <row r="614" spans="1:6">
      <c r="A614" s="875" t="s">
        <v>989</v>
      </c>
      <c r="B614" s="875"/>
      <c r="C614" s="875"/>
      <c r="D614" s="875"/>
      <c r="E614" s="875"/>
      <c r="F614" s="875"/>
    </row>
    <row r="615" spans="1:6">
      <c r="A615" s="876" t="s">
        <v>551</v>
      </c>
      <c r="B615" s="876"/>
      <c r="C615" s="663" t="s">
        <v>567</v>
      </c>
    </row>
    <row r="619" spans="1:6">
      <c r="A619" s="886" t="s">
        <v>526</v>
      </c>
      <c r="B619" s="886"/>
      <c r="C619" s="889" t="s">
        <v>712</v>
      </c>
      <c r="D619" s="889"/>
      <c r="E619" s="889"/>
      <c r="F619" s="889"/>
    </row>
    <row r="620" spans="1:6">
      <c r="A620" s="890" t="s">
        <v>527</v>
      </c>
      <c r="B620" s="890"/>
      <c r="C620" s="889" t="s">
        <v>200</v>
      </c>
      <c r="D620" s="889"/>
      <c r="E620" s="889"/>
      <c r="F620" s="889"/>
    </row>
    <row r="621" spans="1:6">
      <c r="A621" s="886" t="s">
        <v>528</v>
      </c>
      <c r="B621" s="886"/>
      <c r="C621" s="889" t="s">
        <v>712</v>
      </c>
      <c r="D621" s="889"/>
      <c r="E621" s="889"/>
      <c r="F621" s="889"/>
    </row>
    <row r="622" spans="1:6" ht="15.75" thickBot="1">
      <c r="A622" s="896" t="s">
        <v>530</v>
      </c>
      <c r="B622" s="896"/>
      <c r="C622" s="889" t="s">
        <v>713</v>
      </c>
      <c r="D622" s="889"/>
      <c r="E622" s="889"/>
      <c r="F622" s="889"/>
    </row>
    <row r="623" spans="1:6">
      <c r="A623" s="893" t="s">
        <v>532</v>
      </c>
      <c r="B623" s="894"/>
      <c r="C623" s="897" t="s">
        <v>555</v>
      </c>
      <c r="D623" s="898"/>
      <c r="E623" s="643"/>
      <c r="F623" s="643"/>
    </row>
    <row r="624" spans="1:6">
      <c r="A624" s="895"/>
      <c r="B624" s="891"/>
      <c r="C624" s="891" t="s">
        <v>534</v>
      </c>
      <c r="D624" s="892"/>
      <c r="E624" s="644"/>
      <c r="F624" s="644"/>
    </row>
    <row r="625" spans="1:6">
      <c r="A625" s="895"/>
      <c r="B625" s="891"/>
      <c r="C625" s="645" t="s">
        <v>535</v>
      </c>
      <c r="D625" s="646" t="s">
        <v>536</v>
      </c>
      <c r="E625" s="643"/>
      <c r="F625" s="643"/>
    </row>
    <row r="626" spans="1:6" ht="15.75" thickBot="1">
      <c r="A626" s="899" t="s">
        <v>268</v>
      </c>
      <c r="B626" s="900"/>
      <c r="C626" s="664">
        <v>35</v>
      </c>
      <c r="D626" s="665">
        <v>35</v>
      </c>
      <c r="E626" s="649"/>
      <c r="F626" s="649"/>
    </row>
    <row r="627" spans="1:6" ht="15.75" thickBot="1">
      <c r="A627" s="863" t="s">
        <v>537</v>
      </c>
      <c r="B627" s="864"/>
      <c r="C627" s="653"/>
      <c r="D627" s="654">
        <v>100</v>
      </c>
      <c r="E627" s="650"/>
      <c r="F627" s="650"/>
    </row>
    <row r="628" spans="1:6">
      <c r="A628" s="865"/>
      <c r="B628" s="865"/>
      <c r="C628" s="655"/>
      <c r="D628" s="655"/>
      <c r="E628" s="655"/>
      <c r="F628" s="655"/>
    </row>
    <row r="629" spans="1:6" ht="15.75" thickBot="1">
      <c r="A629" s="866" t="s">
        <v>560</v>
      </c>
      <c r="B629" s="866"/>
      <c r="C629" s="866"/>
      <c r="D629" s="866"/>
      <c r="E629" s="866"/>
      <c r="F629" s="866"/>
    </row>
    <row r="630" spans="1:6">
      <c r="A630" s="867" t="s">
        <v>539</v>
      </c>
      <c r="B630" s="868"/>
      <c r="C630" s="868"/>
      <c r="D630" s="868"/>
      <c r="E630" s="869" t="s">
        <v>540</v>
      </c>
      <c r="F630" s="870"/>
    </row>
    <row r="631" spans="1:6" ht="41.25" thickBot="1">
      <c r="A631" s="656" t="s">
        <v>541</v>
      </c>
      <c r="B631" s="657" t="s">
        <v>542</v>
      </c>
      <c r="C631" s="657" t="s">
        <v>543</v>
      </c>
      <c r="D631" s="657" t="s">
        <v>561</v>
      </c>
      <c r="E631" s="871"/>
      <c r="F631" s="872"/>
    </row>
    <row r="632" spans="1:6" ht="15.75" thickBot="1">
      <c r="A632" s="659" t="s">
        <v>714</v>
      </c>
      <c r="B632" s="660" t="s">
        <v>715</v>
      </c>
      <c r="C632" s="660" t="s">
        <v>716</v>
      </c>
      <c r="D632" s="660" t="s">
        <v>717</v>
      </c>
      <c r="E632" s="873">
        <v>0</v>
      </c>
      <c r="F632" s="874"/>
    </row>
    <row r="633" spans="1:6">
      <c r="A633" s="662"/>
      <c r="B633" s="662"/>
      <c r="C633" s="655"/>
      <c r="D633" s="655"/>
      <c r="E633" s="655"/>
      <c r="F633" s="655"/>
    </row>
    <row r="634" spans="1:6">
      <c r="A634" s="865" t="s">
        <v>549</v>
      </c>
      <c r="B634" s="865"/>
      <c r="C634" s="865"/>
      <c r="D634" s="865"/>
      <c r="E634" s="865"/>
      <c r="F634" s="865"/>
    </row>
    <row r="635" spans="1:6">
      <c r="A635" s="875" t="s">
        <v>718</v>
      </c>
      <c r="B635" s="875"/>
      <c r="C635" s="875"/>
      <c r="D635" s="875"/>
      <c r="E635" s="875"/>
      <c r="F635" s="875"/>
    </row>
    <row r="636" spans="1:6">
      <c r="A636" s="876" t="s">
        <v>551</v>
      </c>
      <c r="B636" s="876"/>
      <c r="C636" s="663" t="s">
        <v>552</v>
      </c>
    </row>
    <row r="640" spans="1:6">
      <c r="A640" s="886" t="s">
        <v>526</v>
      </c>
      <c r="B640" s="886"/>
      <c r="C640" s="889" t="s">
        <v>719</v>
      </c>
      <c r="D640" s="889"/>
      <c r="E640" s="889"/>
      <c r="F640" s="889"/>
    </row>
    <row r="641" spans="1:6">
      <c r="A641" s="890" t="s">
        <v>527</v>
      </c>
      <c r="B641" s="890"/>
      <c r="C641" s="889" t="s">
        <v>267</v>
      </c>
      <c r="D641" s="889"/>
      <c r="E641" s="889"/>
      <c r="F641" s="889"/>
    </row>
    <row r="642" spans="1:6">
      <c r="A642" s="886" t="s">
        <v>528</v>
      </c>
      <c r="B642" s="886"/>
      <c r="C642" s="889" t="s">
        <v>719</v>
      </c>
      <c r="D642" s="889"/>
      <c r="E642" s="889"/>
      <c r="F642" s="889"/>
    </row>
    <row r="643" spans="1:6" ht="15.75" thickBot="1">
      <c r="A643" s="896" t="s">
        <v>530</v>
      </c>
      <c r="B643" s="896"/>
      <c r="C643" s="889" t="s">
        <v>713</v>
      </c>
      <c r="D643" s="889"/>
      <c r="E643" s="889"/>
      <c r="F643" s="889"/>
    </row>
    <row r="644" spans="1:6">
      <c r="A644" s="893" t="s">
        <v>532</v>
      </c>
      <c r="B644" s="894"/>
      <c r="C644" s="897" t="s">
        <v>555</v>
      </c>
      <c r="D644" s="898"/>
      <c r="E644" s="643"/>
      <c r="F644" s="643"/>
    </row>
    <row r="645" spans="1:6">
      <c r="A645" s="895"/>
      <c r="B645" s="891"/>
      <c r="C645" s="891" t="s">
        <v>534</v>
      </c>
      <c r="D645" s="892"/>
      <c r="E645" s="644"/>
      <c r="F645" s="644"/>
    </row>
    <row r="646" spans="1:6">
      <c r="A646" s="895"/>
      <c r="B646" s="891"/>
      <c r="C646" s="645" t="s">
        <v>535</v>
      </c>
      <c r="D646" s="646" t="s">
        <v>536</v>
      </c>
      <c r="E646" s="643"/>
      <c r="F646" s="643"/>
    </row>
    <row r="647" spans="1:6">
      <c r="A647" s="884" t="s">
        <v>268</v>
      </c>
      <c r="B647" s="885"/>
      <c r="C647" s="647">
        <v>31.22</v>
      </c>
      <c r="D647" s="648">
        <v>31.22</v>
      </c>
      <c r="E647" s="649"/>
      <c r="F647" s="649"/>
    </row>
    <row r="648" spans="1:6">
      <c r="A648" s="859" t="s">
        <v>38</v>
      </c>
      <c r="B648" s="860"/>
      <c r="C648" s="282">
        <v>89.76</v>
      </c>
      <c r="D648" s="494">
        <v>89.76</v>
      </c>
    </row>
    <row r="649" spans="1:6">
      <c r="A649" s="859" t="s">
        <v>227</v>
      </c>
      <c r="B649" s="860"/>
      <c r="C649" s="282">
        <v>3.9</v>
      </c>
      <c r="D649" s="494">
        <v>3.9</v>
      </c>
    </row>
    <row r="650" spans="1:6">
      <c r="A650" s="859" t="s">
        <v>44</v>
      </c>
      <c r="B650" s="860"/>
      <c r="C650" s="282">
        <v>3.9</v>
      </c>
      <c r="D650" s="494">
        <v>3.9</v>
      </c>
    </row>
    <row r="651" spans="1:6">
      <c r="A651" s="859" t="s">
        <v>57</v>
      </c>
      <c r="B651" s="860"/>
      <c r="C651" s="282">
        <v>1.95</v>
      </c>
      <c r="D651" s="494">
        <v>1.95</v>
      </c>
    </row>
    <row r="652" spans="1:6">
      <c r="A652" s="882" t="s">
        <v>720</v>
      </c>
      <c r="B652" s="883"/>
      <c r="C652" s="282">
        <v>0</v>
      </c>
      <c r="D652" s="494">
        <v>0</v>
      </c>
    </row>
    <row r="653" spans="1:6">
      <c r="A653" s="859" t="s">
        <v>269</v>
      </c>
      <c r="B653" s="860"/>
      <c r="C653" s="282">
        <v>1.95</v>
      </c>
      <c r="D653" s="494">
        <v>1.95</v>
      </c>
    </row>
    <row r="654" spans="1:6">
      <c r="A654" s="882" t="s">
        <v>609</v>
      </c>
      <c r="B654" s="883"/>
      <c r="C654" s="282">
        <v>0</v>
      </c>
      <c r="D654" s="494">
        <v>117.07</v>
      </c>
    </row>
    <row r="655" spans="1:6">
      <c r="A655" s="882" t="s">
        <v>721</v>
      </c>
      <c r="B655" s="883"/>
      <c r="C655" s="282">
        <v>0</v>
      </c>
      <c r="D655" s="494">
        <v>97.56</v>
      </c>
    </row>
    <row r="656" spans="1:6" ht="15.75" thickBot="1">
      <c r="A656" s="887" t="s">
        <v>25</v>
      </c>
      <c r="B656" s="888"/>
      <c r="C656" s="651">
        <v>2.44</v>
      </c>
      <c r="D656" s="652">
        <v>2.44</v>
      </c>
    </row>
    <row r="657" spans="1:6" ht="15.75" thickBot="1">
      <c r="A657" s="863" t="s">
        <v>537</v>
      </c>
      <c r="B657" s="864"/>
      <c r="C657" s="653"/>
      <c r="D657" s="654">
        <v>100</v>
      </c>
      <c r="E657" s="650"/>
      <c r="F657" s="650"/>
    </row>
    <row r="658" spans="1:6">
      <c r="A658" s="865"/>
      <c r="B658" s="865"/>
      <c r="C658" s="655"/>
      <c r="D658" s="655"/>
      <c r="E658" s="655"/>
      <c r="F658" s="655"/>
    </row>
    <row r="659" spans="1:6" ht="15.75" thickBot="1">
      <c r="A659" s="866" t="s">
        <v>560</v>
      </c>
      <c r="B659" s="866"/>
      <c r="C659" s="866"/>
      <c r="D659" s="866"/>
      <c r="E659" s="866"/>
      <c r="F659" s="866"/>
    </row>
    <row r="660" spans="1:6">
      <c r="A660" s="867" t="s">
        <v>539</v>
      </c>
      <c r="B660" s="868"/>
      <c r="C660" s="868"/>
      <c r="D660" s="868"/>
      <c r="E660" s="869" t="s">
        <v>540</v>
      </c>
      <c r="F660" s="870"/>
    </row>
    <row r="661" spans="1:6" ht="41.25" thickBot="1">
      <c r="A661" s="656" t="s">
        <v>541</v>
      </c>
      <c r="B661" s="657" t="s">
        <v>542</v>
      </c>
      <c r="C661" s="657" t="s">
        <v>543</v>
      </c>
      <c r="D661" s="657" t="s">
        <v>561</v>
      </c>
      <c r="E661" s="871"/>
      <c r="F661" s="872"/>
    </row>
    <row r="662" spans="1:6" ht="15.75" thickBot="1">
      <c r="A662" s="659" t="s">
        <v>722</v>
      </c>
      <c r="B662" s="660" t="s">
        <v>723</v>
      </c>
      <c r="C662" s="660" t="s">
        <v>724</v>
      </c>
      <c r="D662" s="660" t="s">
        <v>725</v>
      </c>
      <c r="E662" s="873">
        <v>0</v>
      </c>
      <c r="F662" s="874"/>
    </row>
    <row r="663" spans="1:6">
      <c r="A663" s="662"/>
      <c r="B663" s="662"/>
      <c r="C663" s="655"/>
      <c r="D663" s="655"/>
      <c r="E663" s="655"/>
      <c r="F663" s="655"/>
    </row>
    <row r="664" spans="1:6">
      <c r="A664" s="865" t="s">
        <v>549</v>
      </c>
      <c r="B664" s="865"/>
      <c r="C664" s="865"/>
      <c r="D664" s="865"/>
      <c r="E664" s="865"/>
      <c r="F664" s="865"/>
    </row>
    <row r="665" spans="1:6">
      <c r="A665" s="875" t="s">
        <v>726</v>
      </c>
      <c r="B665" s="875"/>
      <c r="C665" s="875"/>
      <c r="D665" s="875"/>
      <c r="E665" s="875"/>
      <c r="F665" s="875"/>
    </row>
    <row r="666" spans="1:6">
      <c r="A666" s="876" t="s">
        <v>551</v>
      </c>
      <c r="B666" s="876"/>
      <c r="C666" s="663" t="s">
        <v>727</v>
      </c>
    </row>
    <row r="670" spans="1:6">
      <c r="A670" s="886" t="s">
        <v>526</v>
      </c>
      <c r="B670" s="886"/>
      <c r="C670" s="889" t="s">
        <v>994</v>
      </c>
      <c r="D670" s="889"/>
      <c r="E670" s="889"/>
      <c r="F670" s="889"/>
    </row>
    <row r="671" spans="1:6">
      <c r="A671" s="890" t="s">
        <v>527</v>
      </c>
      <c r="B671" s="890"/>
      <c r="C671" s="889" t="s">
        <v>366</v>
      </c>
      <c r="D671" s="889"/>
      <c r="E671" s="889"/>
      <c r="F671" s="889"/>
    </row>
    <row r="672" spans="1:6">
      <c r="A672" s="886" t="s">
        <v>528</v>
      </c>
      <c r="B672" s="886"/>
      <c r="C672" s="889" t="s">
        <v>994</v>
      </c>
      <c r="D672" s="889"/>
      <c r="E672" s="889"/>
      <c r="F672" s="889"/>
    </row>
    <row r="673" spans="1:6" ht="15.75" thickBot="1">
      <c r="A673" s="896" t="s">
        <v>530</v>
      </c>
      <c r="B673" s="896"/>
      <c r="C673" s="889" t="s">
        <v>713</v>
      </c>
      <c r="D673" s="889"/>
      <c r="E673" s="889"/>
      <c r="F673" s="889"/>
    </row>
    <row r="674" spans="1:6">
      <c r="A674" s="893" t="s">
        <v>532</v>
      </c>
      <c r="B674" s="894"/>
      <c r="C674" s="897" t="s">
        <v>555</v>
      </c>
      <c r="D674" s="898"/>
      <c r="E674" s="643"/>
      <c r="F674" s="643"/>
    </row>
    <row r="675" spans="1:6">
      <c r="A675" s="895"/>
      <c r="B675" s="891"/>
      <c r="C675" s="891" t="s">
        <v>534</v>
      </c>
      <c r="D675" s="892"/>
      <c r="E675" s="644"/>
      <c r="F675" s="644"/>
    </row>
    <row r="676" spans="1:6">
      <c r="A676" s="895"/>
      <c r="B676" s="891"/>
      <c r="C676" s="645" t="s">
        <v>535</v>
      </c>
      <c r="D676" s="724" t="s">
        <v>536</v>
      </c>
      <c r="E676" s="643"/>
      <c r="F676" s="643"/>
    </row>
    <row r="677" spans="1:6">
      <c r="A677" s="884" t="s">
        <v>227</v>
      </c>
      <c r="B677" s="885"/>
      <c r="C677" s="647">
        <v>47.06</v>
      </c>
      <c r="D677" s="648">
        <v>47.06</v>
      </c>
      <c r="E677" s="649"/>
      <c r="F677" s="649"/>
    </row>
    <row r="678" spans="1:6">
      <c r="A678" s="859" t="s">
        <v>42</v>
      </c>
      <c r="B678" s="860"/>
      <c r="C678" s="282">
        <v>35.29</v>
      </c>
      <c r="D678" s="494">
        <v>35.29</v>
      </c>
      <c r="E678" s="722"/>
      <c r="F678" s="722"/>
    </row>
    <row r="679" spans="1:6">
      <c r="A679" s="859" t="s">
        <v>142</v>
      </c>
      <c r="B679" s="860"/>
      <c r="C679" s="282">
        <v>4.71</v>
      </c>
      <c r="D679" s="494">
        <v>4.71</v>
      </c>
      <c r="E679" s="722"/>
      <c r="F679" s="722"/>
    </row>
    <row r="680" spans="1:6">
      <c r="A680" s="882" t="s">
        <v>995</v>
      </c>
      <c r="B680" s="883"/>
      <c r="C680" s="282">
        <v>0</v>
      </c>
      <c r="D680" s="494">
        <v>87.06</v>
      </c>
      <c r="E680" s="722"/>
      <c r="F680" s="722"/>
    </row>
    <row r="681" spans="1:6">
      <c r="A681" s="859" t="s">
        <v>369</v>
      </c>
      <c r="B681" s="860"/>
      <c r="C681" s="282">
        <v>17.649999999999999</v>
      </c>
      <c r="D681" s="494">
        <v>11.76</v>
      </c>
      <c r="E681" s="722"/>
      <c r="F681" s="722"/>
    </row>
    <row r="682" spans="1:6">
      <c r="A682" s="859" t="s">
        <v>25</v>
      </c>
      <c r="B682" s="860"/>
      <c r="C682" s="282">
        <v>4.71</v>
      </c>
      <c r="D682" s="494">
        <v>4.71</v>
      </c>
      <c r="E682" s="722"/>
      <c r="F682" s="722"/>
    </row>
    <row r="683" spans="1:6">
      <c r="A683" s="882" t="s">
        <v>996</v>
      </c>
      <c r="B683" s="883"/>
      <c r="C683" s="282">
        <v>0</v>
      </c>
      <c r="D683" s="494">
        <v>94.12</v>
      </c>
      <c r="E683" s="722"/>
      <c r="F683" s="722"/>
    </row>
    <row r="684" spans="1:6" ht="15.75" thickBot="1">
      <c r="A684" s="887" t="s">
        <v>25</v>
      </c>
      <c r="B684" s="888"/>
      <c r="C684" s="651">
        <v>5.88</v>
      </c>
      <c r="D684" s="652">
        <v>5.88</v>
      </c>
      <c r="E684" s="722"/>
      <c r="F684" s="722"/>
    </row>
    <row r="685" spans="1:6" ht="15.75" thickBot="1">
      <c r="A685" s="863" t="s">
        <v>537</v>
      </c>
      <c r="B685" s="864"/>
      <c r="C685" s="653"/>
      <c r="D685" s="654">
        <v>100</v>
      </c>
      <c r="E685" s="650"/>
      <c r="F685" s="650"/>
    </row>
    <row r="686" spans="1:6">
      <c r="A686" s="865"/>
      <c r="B686" s="865"/>
      <c r="C686" s="655"/>
      <c r="D686" s="655"/>
      <c r="E686" s="655"/>
      <c r="F686" s="655"/>
    </row>
    <row r="687" spans="1:6" ht="15.75" thickBot="1">
      <c r="A687" s="866" t="s">
        <v>560</v>
      </c>
      <c r="B687" s="866"/>
      <c r="C687" s="866"/>
      <c r="D687" s="866"/>
      <c r="E687" s="866"/>
      <c r="F687" s="866"/>
    </row>
    <row r="688" spans="1:6">
      <c r="A688" s="867" t="s">
        <v>539</v>
      </c>
      <c r="B688" s="868"/>
      <c r="C688" s="868"/>
      <c r="D688" s="868"/>
      <c r="E688" s="869" t="s">
        <v>540</v>
      </c>
      <c r="F688" s="870"/>
    </row>
    <row r="689" spans="1:6" ht="41.25" thickBot="1">
      <c r="A689" s="656" t="s">
        <v>541</v>
      </c>
      <c r="B689" s="657" t="s">
        <v>542</v>
      </c>
      <c r="C689" s="657" t="s">
        <v>543</v>
      </c>
      <c r="D689" s="657" t="s">
        <v>561</v>
      </c>
      <c r="E689" s="871"/>
      <c r="F689" s="872"/>
    </row>
    <row r="690" spans="1:6" ht="15.75" thickBot="1">
      <c r="A690" s="659" t="s">
        <v>997</v>
      </c>
      <c r="B690" s="660" t="s">
        <v>998</v>
      </c>
      <c r="C690" s="660" t="s">
        <v>999</v>
      </c>
      <c r="D690" s="660" t="s">
        <v>1000</v>
      </c>
      <c r="E690" s="873">
        <v>0.82</v>
      </c>
      <c r="F690" s="874"/>
    </row>
    <row r="691" spans="1:6">
      <c r="A691" s="723"/>
      <c r="B691" s="723"/>
      <c r="C691" s="655"/>
      <c r="D691" s="655"/>
      <c r="E691" s="655"/>
      <c r="F691" s="655"/>
    </row>
    <row r="692" spans="1:6">
      <c r="A692" s="865" t="s">
        <v>549</v>
      </c>
      <c r="B692" s="865"/>
      <c r="C692" s="865"/>
      <c r="D692" s="865"/>
      <c r="E692" s="865"/>
      <c r="F692" s="865"/>
    </row>
    <row r="693" spans="1:6">
      <c r="A693" s="875" t="s">
        <v>1001</v>
      </c>
      <c r="B693" s="875"/>
      <c r="C693" s="875"/>
      <c r="D693" s="875"/>
      <c r="E693" s="875"/>
      <c r="F693" s="875"/>
    </row>
    <row r="694" spans="1:6">
      <c r="A694" s="876" t="s">
        <v>551</v>
      </c>
      <c r="B694" s="876"/>
      <c r="C694" s="722" t="s">
        <v>727</v>
      </c>
      <c r="D694" s="722"/>
      <c r="E694" s="722"/>
      <c r="F694" s="722"/>
    </row>
    <row r="695" spans="1:6">
      <c r="A695" s="722"/>
      <c r="B695" s="722"/>
      <c r="C695" s="722"/>
      <c r="D695" s="722"/>
      <c r="E695" s="722"/>
      <c r="F695" s="722"/>
    </row>
    <row r="696" spans="1:6">
      <c r="A696" s="722"/>
      <c r="B696" s="722"/>
      <c r="C696" s="722"/>
      <c r="D696" s="722"/>
      <c r="E696" s="722"/>
      <c r="F696" s="722"/>
    </row>
    <row r="697" spans="1:6">
      <c r="A697" s="722"/>
      <c r="B697" s="722"/>
      <c r="C697" s="722"/>
      <c r="D697" s="722"/>
      <c r="E697" s="722"/>
      <c r="F697" s="722"/>
    </row>
    <row r="698" spans="1:6">
      <c r="A698" s="886" t="s">
        <v>526</v>
      </c>
      <c r="B698" s="886"/>
      <c r="C698" s="889" t="s">
        <v>728</v>
      </c>
      <c r="D698" s="889"/>
      <c r="E698" s="889"/>
      <c r="F698" s="889"/>
    </row>
    <row r="699" spans="1:6">
      <c r="A699" s="890" t="s">
        <v>527</v>
      </c>
      <c r="B699" s="890"/>
      <c r="C699" s="889" t="s">
        <v>329</v>
      </c>
      <c r="D699" s="889"/>
      <c r="E699" s="889"/>
      <c r="F699" s="889"/>
    </row>
    <row r="700" spans="1:6">
      <c r="A700" s="886" t="s">
        <v>528</v>
      </c>
      <c r="B700" s="886"/>
      <c r="C700" s="889" t="s">
        <v>728</v>
      </c>
      <c r="D700" s="889"/>
      <c r="E700" s="889"/>
      <c r="F700" s="889"/>
    </row>
    <row r="701" spans="1:6" ht="15.75" thickBot="1">
      <c r="A701" s="896" t="s">
        <v>530</v>
      </c>
      <c r="B701" s="896"/>
      <c r="C701" s="889" t="s">
        <v>713</v>
      </c>
      <c r="D701" s="889"/>
      <c r="E701" s="889"/>
      <c r="F701" s="889"/>
    </row>
    <row r="702" spans="1:6">
      <c r="A702" s="893" t="s">
        <v>532</v>
      </c>
      <c r="B702" s="894"/>
      <c r="C702" s="897" t="s">
        <v>555</v>
      </c>
      <c r="D702" s="898"/>
      <c r="E702" s="643"/>
      <c r="F702" s="643"/>
    </row>
    <row r="703" spans="1:6">
      <c r="A703" s="895"/>
      <c r="B703" s="891"/>
      <c r="C703" s="891" t="s">
        <v>534</v>
      </c>
      <c r="D703" s="892"/>
      <c r="E703" s="644"/>
      <c r="F703" s="644"/>
    </row>
    <row r="704" spans="1:6">
      <c r="A704" s="895"/>
      <c r="B704" s="891"/>
      <c r="C704" s="645" t="s">
        <v>535</v>
      </c>
      <c r="D704" s="646" t="s">
        <v>536</v>
      </c>
      <c r="E704" s="643"/>
      <c r="F704" s="643"/>
    </row>
    <row r="705" spans="1:6">
      <c r="A705" s="884" t="s">
        <v>332</v>
      </c>
      <c r="B705" s="885"/>
      <c r="C705" s="647">
        <v>37.5</v>
      </c>
      <c r="D705" s="648">
        <v>30</v>
      </c>
      <c r="E705" s="649"/>
      <c r="F705" s="649"/>
    </row>
    <row r="706" spans="1:6">
      <c r="A706" s="859" t="s">
        <v>67</v>
      </c>
      <c r="B706" s="860"/>
      <c r="C706" s="282">
        <v>54.8</v>
      </c>
      <c r="D706" s="494">
        <v>40</v>
      </c>
    </row>
    <row r="707" spans="1:6">
      <c r="A707" s="882" t="s">
        <v>729</v>
      </c>
      <c r="B707" s="883"/>
      <c r="C707" s="282">
        <v>0</v>
      </c>
      <c r="D707" s="494">
        <v>0</v>
      </c>
    </row>
    <row r="708" spans="1:6">
      <c r="A708" s="859" t="s">
        <v>131</v>
      </c>
      <c r="B708" s="860"/>
      <c r="C708" s="282">
        <v>25.6</v>
      </c>
      <c r="D708" s="494">
        <v>20</v>
      </c>
    </row>
    <row r="709" spans="1:6">
      <c r="A709" s="882" t="s">
        <v>730</v>
      </c>
      <c r="B709" s="883"/>
      <c r="C709" s="282">
        <v>0</v>
      </c>
      <c r="D709" s="494">
        <v>0</v>
      </c>
    </row>
    <row r="710" spans="1:6">
      <c r="A710" s="859" t="s">
        <v>731</v>
      </c>
      <c r="B710" s="860"/>
      <c r="C710" s="282">
        <v>6.3</v>
      </c>
      <c r="D710" s="494">
        <v>5</v>
      </c>
    </row>
    <row r="711" spans="1:6" ht="15.75" thickBot="1">
      <c r="A711" s="887" t="s">
        <v>57</v>
      </c>
      <c r="B711" s="888"/>
      <c r="C711" s="651">
        <v>5</v>
      </c>
      <c r="D711" s="652">
        <v>5</v>
      </c>
    </row>
    <row r="712" spans="1:6" ht="15.75" thickBot="1">
      <c r="A712" s="863" t="s">
        <v>537</v>
      </c>
      <c r="B712" s="864"/>
      <c r="C712" s="653"/>
      <c r="D712" s="654">
        <v>100</v>
      </c>
      <c r="E712" s="650"/>
      <c r="F712" s="650"/>
    </row>
    <row r="713" spans="1:6">
      <c r="A713" s="865"/>
      <c r="B713" s="865"/>
      <c r="C713" s="655"/>
      <c r="D713" s="655"/>
      <c r="E713" s="655"/>
      <c r="F713" s="655"/>
    </row>
    <row r="714" spans="1:6" ht="15.75" thickBot="1">
      <c r="A714" s="866" t="s">
        <v>560</v>
      </c>
      <c r="B714" s="866"/>
      <c r="C714" s="866"/>
      <c r="D714" s="866"/>
      <c r="E714" s="866"/>
      <c r="F714" s="866"/>
    </row>
    <row r="715" spans="1:6">
      <c r="A715" s="867" t="s">
        <v>539</v>
      </c>
      <c r="B715" s="868"/>
      <c r="C715" s="868"/>
      <c r="D715" s="868"/>
      <c r="E715" s="869" t="s">
        <v>540</v>
      </c>
      <c r="F715" s="870"/>
    </row>
    <row r="716" spans="1:6" ht="41.25" thickBot="1">
      <c r="A716" s="656" t="s">
        <v>541</v>
      </c>
      <c r="B716" s="657" t="s">
        <v>542</v>
      </c>
      <c r="C716" s="657" t="s">
        <v>543</v>
      </c>
      <c r="D716" s="657" t="s">
        <v>561</v>
      </c>
      <c r="E716" s="871"/>
      <c r="F716" s="872"/>
    </row>
    <row r="717" spans="1:6" ht="15.75" thickBot="1">
      <c r="A717" s="659" t="s">
        <v>732</v>
      </c>
      <c r="B717" s="660" t="s">
        <v>733</v>
      </c>
      <c r="C717" s="660" t="s">
        <v>734</v>
      </c>
      <c r="D717" s="660" t="s">
        <v>735</v>
      </c>
      <c r="E717" s="873">
        <v>120</v>
      </c>
      <c r="F717" s="874"/>
    </row>
    <row r="718" spans="1:6">
      <c r="A718" s="662"/>
      <c r="B718" s="662"/>
      <c r="C718" s="655"/>
      <c r="D718" s="655"/>
      <c r="E718" s="655"/>
      <c r="F718" s="655"/>
    </row>
    <row r="719" spans="1:6">
      <c r="A719" s="865" t="s">
        <v>549</v>
      </c>
      <c r="B719" s="865"/>
      <c r="C719" s="865"/>
      <c r="D719" s="865"/>
      <c r="E719" s="865"/>
      <c r="F719" s="865"/>
    </row>
    <row r="720" spans="1:6">
      <c r="A720" s="875" t="s">
        <v>736</v>
      </c>
      <c r="B720" s="875"/>
      <c r="C720" s="875"/>
      <c r="D720" s="875"/>
      <c r="E720" s="875"/>
      <c r="F720" s="875"/>
    </row>
    <row r="721" spans="1:6">
      <c r="A721" s="876" t="s">
        <v>551</v>
      </c>
      <c r="B721" s="876"/>
      <c r="C721" s="663" t="s">
        <v>552</v>
      </c>
    </row>
    <row r="725" spans="1:6" ht="15.75">
      <c r="A725" s="877" t="s">
        <v>526</v>
      </c>
      <c r="B725" s="877"/>
      <c r="C725" s="878">
        <v>257</v>
      </c>
      <c r="D725" s="878"/>
      <c r="E725" s="878"/>
      <c r="F725" s="878"/>
    </row>
    <row r="726" spans="1:6" ht="15.75">
      <c r="A726" s="879" t="s">
        <v>527</v>
      </c>
      <c r="B726" s="879"/>
      <c r="C726" s="880" t="s">
        <v>737</v>
      </c>
      <c r="D726" s="880"/>
      <c r="E726" s="880"/>
      <c r="F726" s="880"/>
    </row>
    <row r="727" spans="1:6" ht="15.75">
      <c r="A727" s="879" t="s">
        <v>528</v>
      </c>
      <c r="B727" s="879"/>
      <c r="C727" s="881">
        <v>257</v>
      </c>
      <c r="D727" s="881"/>
      <c r="E727" s="881"/>
      <c r="F727" s="881"/>
    </row>
    <row r="728" spans="1:6" ht="16.5" thickBot="1">
      <c r="A728" s="981" t="s">
        <v>530</v>
      </c>
      <c r="B728" s="981"/>
      <c r="C728" s="880" t="s">
        <v>713</v>
      </c>
      <c r="D728" s="880"/>
      <c r="E728" s="880"/>
      <c r="F728" s="880"/>
    </row>
    <row r="729" spans="1:6" ht="15.75">
      <c r="A729" s="982" t="s">
        <v>532</v>
      </c>
      <c r="B729" s="983"/>
      <c r="C729" s="997" t="s">
        <v>555</v>
      </c>
      <c r="D729" s="998"/>
      <c r="E729" s="670"/>
      <c r="F729" s="670"/>
    </row>
    <row r="730" spans="1:6" ht="15.75">
      <c r="A730" s="984"/>
      <c r="B730" s="985"/>
      <c r="C730" s="985" t="s">
        <v>534</v>
      </c>
      <c r="D730" s="999"/>
      <c r="E730" s="670"/>
      <c r="F730" s="670"/>
    </row>
    <row r="731" spans="1:6" ht="15.75">
      <c r="A731" s="984"/>
      <c r="B731" s="985"/>
      <c r="C731" s="671" t="s">
        <v>535</v>
      </c>
      <c r="D731" s="672" t="s">
        <v>536</v>
      </c>
      <c r="E731" s="670"/>
      <c r="F731" s="670"/>
    </row>
    <row r="732" spans="1:6" ht="15.75">
      <c r="A732" s="986" t="s">
        <v>738</v>
      </c>
      <c r="B732" s="987"/>
      <c r="C732" s="673">
        <v>95</v>
      </c>
      <c r="D732" s="674">
        <v>87.5</v>
      </c>
      <c r="E732" s="670"/>
      <c r="F732" s="670"/>
    </row>
    <row r="733" spans="1:6" ht="15.75">
      <c r="A733" s="986" t="s">
        <v>658</v>
      </c>
      <c r="B733" s="987"/>
      <c r="C733" s="673">
        <v>91.25</v>
      </c>
      <c r="D733" s="674">
        <v>87.5</v>
      </c>
      <c r="E733" s="670"/>
      <c r="F733" s="670"/>
    </row>
    <row r="734" spans="1:6" ht="15.75">
      <c r="A734" s="1000" t="s">
        <v>739</v>
      </c>
      <c r="B734" s="1001"/>
      <c r="C734" s="673">
        <v>0</v>
      </c>
      <c r="D734" s="674">
        <v>0</v>
      </c>
      <c r="E734" s="670"/>
      <c r="F734" s="670"/>
    </row>
    <row r="735" spans="1:6" ht="15.75">
      <c r="A735" s="986" t="s">
        <v>144</v>
      </c>
      <c r="B735" s="987"/>
      <c r="C735" s="673">
        <v>16.25</v>
      </c>
      <c r="D735" s="674">
        <v>16.25</v>
      </c>
      <c r="E735" s="670"/>
      <c r="F735" s="670"/>
    </row>
    <row r="736" spans="1:6" ht="15.75">
      <c r="A736" s="986" t="s">
        <v>42</v>
      </c>
      <c r="B736" s="987"/>
      <c r="C736" s="673">
        <v>20</v>
      </c>
      <c r="D736" s="674">
        <v>20</v>
      </c>
      <c r="E736" s="670"/>
      <c r="F736" s="670"/>
    </row>
    <row r="737" spans="1:6" ht="15.75">
      <c r="A737" s="1014" t="s">
        <v>740</v>
      </c>
      <c r="B737" s="1015"/>
      <c r="C737" s="673">
        <v>20</v>
      </c>
      <c r="D737" s="674">
        <v>20</v>
      </c>
      <c r="E737" s="670"/>
      <c r="F737" s="670"/>
    </row>
    <row r="738" spans="1:6" ht="15.75">
      <c r="A738" s="986" t="s">
        <v>25</v>
      </c>
      <c r="B738" s="987"/>
      <c r="C738" s="673">
        <v>3.75</v>
      </c>
      <c r="D738" s="674">
        <v>3.75</v>
      </c>
      <c r="E738" s="670"/>
      <c r="F738" s="670"/>
    </row>
    <row r="739" spans="1:6" ht="16.5" thickBot="1">
      <c r="A739" s="1007" t="s">
        <v>609</v>
      </c>
      <c r="B739" s="1008"/>
      <c r="C739" s="675">
        <v>0</v>
      </c>
      <c r="D739" s="676">
        <v>127.5</v>
      </c>
      <c r="E739" s="670"/>
      <c r="F739" s="670"/>
    </row>
    <row r="740" spans="1:6" ht="16.5" thickBot="1">
      <c r="A740" s="1009" t="s">
        <v>537</v>
      </c>
      <c r="B740" s="1010"/>
      <c r="C740" s="677"/>
      <c r="D740" s="678">
        <v>100</v>
      </c>
      <c r="E740" s="670"/>
      <c r="F740" s="670"/>
    </row>
    <row r="741" spans="1:6" ht="15.75">
      <c r="A741" s="1011"/>
      <c r="B741" s="1011"/>
      <c r="C741" s="670"/>
      <c r="D741" s="670"/>
      <c r="E741" s="670"/>
      <c r="F741" s="670"/>
    </row>
    <row r="742" spans="1:6" ht="16.5" thickBot="1">
      <c r="A742" s="990" t="s">
        <v>560</v>
      </c>
      <c r="B742" s="990"/>
      <c r="C742" s="990"/>
      <c r="D742" s="990"/>
      <c r="E742" s="990"/>
      <c r="F742" s="990"/>
    </row>
    <row r="743" spans="1:6" ht="15.75">
      <c r="A743" s="991" t="s">
        <v>539</v>
      </c>
      <c r="B743" s="992"/>
      <c r="C743" s="992"/>
      <c r="D743" s="992"/>
      <c r="E743" s="993" t="s">
        <v>540</v>
      </c>
      <c r="F743" s="994"/>
    </row>
    <row r="744" spans="1:6" ht="63.75" thickBot="1">
      <c r="A744" s="679" t="s">
        <v>541</v>
      </c>
      <c r="B744" s="680" t="s">
        <v>542</v>
      </c>
      <c r="C744" s="680" t="s">
        <v>543</v>
      </c>
      <c r="D744" s="680" t="s">
        <v>561</v>
      </c>
      <c r="E744" s="1012"/>
      <c r="F744" s="1013"/>
    </row>
    <row r="745" spans="1:6" ht="16.5" thickBot="1">
      <c r="A745" s="681">
        <v>16.91</v>
      </c>
      <c r="B745" s="682">
        <v>4.1900000000000004</v>
      </c>
      <c r="C745" s="682">
        <v>8.75</v>
      </c>
      <c r="D745" s="682">
        <v>140</v>
      </c>
      <c r="E745" s="1005">
        <v>1.1499999999999999</v>
      </c>
      <c r="F745" s="1006"/>
    </row>
    <row r="746" spans="1:6" ht="15.75">
      <c r="A746" s="670"/>
      <c r="B746" s="670"/>
      <c r="C746" s="670"/>
      <c r="D746" s="670"/>
      <c r="E746" s="670"/>
      <c r="F746" s="670"/>
    </row>
    <row r="747" spans="1:6" ht="15.75">
      <c r="A747" s="979" t="s">
        <v>549</v>
      </c>
      <c r="B747" s="979"/>
      <c r="C747" s="979"/>
      <c r="D747" s="979"/>
      <c r="E747" s="979"/>
      <c r="F747" s="979"/>
    </row>
    <row r="748" spans="1:6" ht="15.75">
      <c r="A748" s="880" t="s">
        <v>741</v>
      </c>
      <c r="B748" s="880"/>
      <c r="C748" s="880"/>
      <c r="D748" s="880"/>
      <c r="E748" s="880"/>
      <c r="F748" s="880"/>
    </row>
    <row r="749" spans="1:6" ht="15.75">
      <c r="A749" s="880" t="s">
        <v>742</v>
      </c>
      <c r="B749" s="880"/>
      <c r="C749" s="880"/>
      <c r="D749" s="880"/>
      <c r="E749" s="880"/>
      <c r="F749" s="880"/>
    </row>
    <row r="750" spans="1:6" ht="15.75">
      <c r="A750" s="880" t="s">
        <v>743</v>
      </c>
      <c r="B750" s="880"/>
      <c r="C750" s="880"/>
      <c r="D750" s="880"/>
      <c r="E750" s="880"/>
      <c r="F750" s="880"/>
    </row>
    <row r="751" spans="1:6" ht="15.75">
      <c r="A751" s="980" t="s">
        <v>551</v>
      </c>
      <c r="B751" s="980"/>
      <c r="C751" s="670" t="s">
        <v>552</v>
      </c>
      <c r="D751" s="670"/>
      <c r="E751" s="670"/>
      <c r="F751" s="670"/>
    </row>
    <row r="752" spans="1:6" ht="15.75">
      <c r="A752" s="670"/>
      <c r="B752" s="670"/>
      <c r="C752" s="670"/>
      <c r="D752" s="670"/>
      <c r="E752" s="670"/>
      <c r="F752" s="670"/>
    </row>
    <row r="753" spans="1:6" ht="15.75">
      <c r="A753" s="670"/>
      <c r="B753" s="670"/>
      <c r="C753" s="670"/>
      <c r="D753" s="670"/>
      <c r="E753" s="670"/>
      <c r="F753" s="670"/>
    </row>
    <row r="754" spans="1:6" ht="15.75">
      <c r="A754" s="670"/>
      <c r="B754" s="670"/>
      <c r="C754" s="670"/>
      <c r="D754" s="670"/>
      <c r="E754" s="670"/>
      <c r="F754" s="670"/>
    </row>
    <row r="755" spans="1:6">
      <c r="A755" s="886" t="s">
        <v>526</v>
      </c>
      <c r="B755" s="886"/>
      <c r="C755" s="889" t="s">
        <v>744</v>
      </c>
      <c r="D755" s="889"/>
      <c r="E755" s="889"/>
      <c r="F755" s="889"/>
    </row>
    <row r="756" spans="1:6">
      <c r="A756" s="890" t="s">
        <v>527</v>
      </c>
      <c r="B756" s="890"/>
      <c r="C756" s="889" t="s">
        <v>346</v>
      </c>
      <c r="D756" s="889"/>
      <c r="E756" s="889"/>
      <c r="F756" s="889"/>
    </row>
    <row r="757" spans="1:6">
      <c r="A757" s="886" t="s">
        <v>528</v>
      </c>
      <c r="B757" s="886"/>
      <c r="C757" s="889" t="s">
        <v>744</v>
      </c>
      <c r="D757" s="889"/>
      <c r="E757" s="889"/>
      <c r="F757" s="889"/>
    </row>
    <row r="758" spans="1:6" ht="15.75" thickBot="1">
      <c r="A758" s="896" t="s">
        <v>530</v>
      </c>
      <c r="B758" s="896"/>
      <c r="C758" s="889" t="s">
        <v>713</v>
      </c>
      <c r="D758" s="889"/>
      <c r="E758" s="889"/>
      <c r="F758" s="889"/>
    </row>
    <row r="759" spans="1:6">
      <c r="A759" s="893" t="s">
        <v>532</v>
      </c>
      <c r="B759" s="894"/>
      <c r="C759" s="897" t="s">
        <v>555</v>
      </c>
      <c r="D759" s="898"/>
      <c r="E759" s="643"/>
      <c r="F759" s="643"/>
    </row>
    <row r="760" spans="1:6">
      <c r="A760" s="895"/>
      <c r="B760" s="891"/>
      <c r="C760" s="891" t="s">
        <v>534</v>
      </c>
      <c r="D760" s="892"/>
      <c r="E760" s="644"/>
      <c r="F760" s="644"/>
    </row>
    <row r="761" spans="1:6">
      <c r="A761" s="895"/>
      <c r="B761" s="891"/>
      <c r="C761" s="645" t="s">
        <v>535</v>
      </c>
      <c r="D761" s="646" t="s">
        <v>536</v>
      </c>
      <c r="E761" s="643"/>
      <c r="F761" s="643"/>
    </row>
    <row r="762" spans="1:6">
      <c r="A762" s="884" t="s">
        <v>138</v>
      </c>
      <c r="B762" s="885"/>
      <c r="C762" s="647">
        <v>79.55</v>
      </c>
      <c r="D762" s="648">
        <v>58.64</v>
      </c>
      <c r="E762" s="649"/>
      <c r="F762" s="649"/>
    </row>
    <row r="763" spans="1:6">
      <c r="A763" s="882" t="s">
        <v>745</v>
      </c>
      <c r="B763" s="883"/>
      <c r="C763" s="282">
        <v>0</v>
      </c>
      <c r="D763" s="494">
        <v>0</v>
      </c>
    </row>
    <row r="764" spans="1:6">
      <c r="A764" s="859" t="s">
        <v>67</v>
      </c>
      <c r="B764" s="860"/>
      <c r="C764" s="282">
        <v>79.55</v>
      </c>
      <c r="D764" s="494">
        <v>59.55</v>
      </c>
    </row>
    <row r="765" spans="1:6">
      <c r="A765" s="859" t="s">
        <v>140</v>
      </c>
      <c r="B765" s="860"/>
      <c r="C765" s="282">
        <v>5.91</v>
      </c>
      <c r="D765" s="494">
        <v>5</v>
      </c>
    </row>
    <row r="766" spans="1:6">
      <c r="A766" s="859" t="s">
        <v>25</v>
      </c>
      <c r="B766" s="860"/>
      <c r="C766" s="282">
        <v>2.73</v>
      </c>
      <c r="D766" s="494">
        <v>2.73</v>
      </c>
    </row>
    <row r="767" spans="1:6">
      <c r="A767" s="859" t="s">
        <v>147</v>
      </c>
      <c r="B767" s="860"/>
      <c r="C767" s="282">
        <v>4.55</v>
      </c>
      <c r="D767" s="494">
        <v>4.55</v>
      </c>
    </row>
    <row r="768" spans="1:6">
      <c r="A768" s="882" t="s">
        <v>746</v>
      </c>
      <c r="B768" s="883"/>
      <c r="C768" s="282">
        <v>0</v>
      </c>
      <c r="D768" s="494">
        <v>36.36</v>
      </c>
    </row>
    <row r="769" spans="1:6" ht="15.75" thickBot="1">
      <c r="A769" s="861" t="s">
        <v>747</v>
      </c>
      <c r="B769" s="862"/>
      <c r="C769" s="651">
        <v>0</v>
      </c>
      <c r="D769" s="652">
        <v>63.64</v>
      </c>
    </row>
    <row r="770" spans="1:6" ht="15.75" thickBot="1">
      <c r="A770" s="863" t="s">
        <v>537</v>
      </c>
      <c r="B770" s="864"/>
      <c r="C770" s="653"/>
      <c r="D770" s="654">
        <v>100</v>
      </c>
      <c r="E770" s="650"/>
      <c r="F770" s="650"/>
    </row>
    <row r="771" spans="1:6">
      <c r="A771" s="865"/>
      <c r="B771" s="865"/>
      <c r="C771" s="655"/>
      <c r="D771" s="655"/>
      <c r="E771" s="655"/>
      <c r="F771" s="655"/>
    </row>
    <row r="772" spans="1:6" ht="15.75" thickBot="1">
      <c r="A772" s="866" t="s">
        <v>560</v>
      </c>
      <c r="B772" s="866"/>
      <c r="C772" s="866"/>
      <c r="D772" s="866"/>
      <c r="E772" s="866"/>
      <c r="F772" s="866"/>
    </row>
    <row r="773" spans="1:6">
      <c r="A773" s="867" t="s">
        <v>539</v>
      </c>
      <c r="B773" s="868"/>
      <c r="C773" s="868"/>
      <c r="D773" s="868"/>
      <c r="E773" s="869" t="s">
        <v>540</v>
      </c>
      <c r="F773" s="870"/>
    </row>
    <row r="774" spans="1:6" ht="41.25" thickBot="1">
      <c r="A774" s="656" t="s">
        <v>541</v>
      </c>
      <c r="B774" s="657" t="s">
        <v>542</v>
      </c>
      <c r="C774" s="657" t="s">
        <v>543</v>
      </c>
      <c r="D774" s="657" t="s">
        <v>561</v>
      </c>
      <c r="E774" s="871"/>
      <c r="F774" s="872"/>
    </row>
    <row r="775" spans="1:6" ht="15.75" thickBot="1">
      <c r="A775" s="659" t="s">
        <v>748</v>
      </c>
      <c r="B775" s="660" t="s">
        <v>749</v>
      </c>
      <c r="C775" s="660" t="s">
        <v>750</v>
      </c>
      <c r="D775" s="660" t="s">
        <v>751</v>
      </c>
      <c r="E775" s="873">
        <v>4.08</v>
      </c>
      <c r="F775" s="874"/>
    </row>
    <row r="776" spans="1:6">
      <c r="A776" s="662"/>
      <c r="B776" s="662"/>
      <c r="C776" s="655"/>
      <c r="D776" s="655"/>
      <c r="E776" s="655"/>
      <c r="F776" s="655"/>
    </row>
    <row r="777" spans="1:6">
      <c r="A777" s="865" t="s">
        <v>549</v>
      </c>
      <c r="B777" s="865"/>
      <c r="C777" s="865"/>
      <c r="D777" s="865"/>
      <c r="E777" s="865"/>
      <c r="F777" s="865"/>
    </row>
    <row r="778" spans="1:6">
      <c r="A778" s="875" t="s">
        <v>752</v>
      </c>
      <c r="B778" s="875"/>
      <c r="C778" s="875"/>
      <c r="D778" s="875"/>
      <c r="E778" s="875"/>
      <c r="F778" s="875"/>
    </row>
    <row r="779" spans="1:6">
      <c r="A779" s="876" t="s">
        <v>551</v>
      </c>
      <c r="B779" s="876"/>
      <c r="C779" s="663" t="s">
        <v>590</v>
      </c>
    </row>
    <row r="782" spans="1:6">
      <c r="A782" s="865"/>
      <c r="B782" s="865"/>
      <c r="C782" s="655"/>
      <c r="D782" s="655"/>
      <c r="E782" s="655"/>
      <c r="F782" s="655"/>
    </row>
    <row r="783" spans="1:6">
      <c r="A783" s="886" t="s">
        <v>526</v>
      </c>
      <c r="B783" s="886"/>
      <c r="C783" s="889" t="s">
        <v>753</v>
      </c>
      <c r="D783" s="889"/>
      <c r="E783" s="889"/>
      <c r="F783" s="889"/>
    </row>
    <row r="784" spans="1:6">
      <c r="A784" s="890" t="s">
        <v>527</v>
      </c>
      <c r="B784" s="890"/>
      <c r="C784" s="889" t="s">
        <v>316</v>
      </c>
      <c r="D784" s="889"/>
      <c r="E784" s="889"/>
      <c r="F784" s="889"/>
    </row>
    <row r="785" spans="1:6">
      <c r="A785" s="886" t="s">
        <v>528</v>
      </c>
      <c r="B785" s="886"/>
      <c r="C785" s="889" t="s">
        <v>753</v>
      </c>
      <c r="D785" s="889"/>
      <c r="E785" s="889"/>
      <c r="F785" s="889"/>
    </row>
    <row r="786" spans="1:6" ht="15.75" thickBot="1">
      <c r="A786" s="896" t="s">
        <v>530</v>
      </c>
      <c r="B786" s="896"/>
      <c r="C786" s="889" t="s">
        <v>713</v>
      </c>
      <c r="D786" s="889"/>
      <c r="E786" s="889"/>
      <c r="F786" s="889"/>
    </row>
    <row r="787" spans="1:6">
      <c r="A787" s="893" t="s">
        <v>532</v>
      </c>
      <c r="B787" s="894"/>
      <c r="C787" s="897" t="s">
        <v>555</v>
      </c>
      <c r="D787" s="898"/>
      <c r="E787" s="643"/>
      <c r="F787" s="643"/>
    </row>
    <row r="788" spans="1:6">
      <c r="A788" s="895"/>
      <c r="B788" s="891"/>
      <c r="C788" s="891" t="s">
        <v>534</v>
      </c>
      <c r="D788" s="892"/>
      <c r="E788" s="644"/>
      <c r="F788" s="644"/>
    </row>
    <row r="789" spans="1:6">
      <c r="A789" s="895"/>
      <c r="B789" s="891"/>
      <c r="C789" s="645" t="s">
        <v>535</v>
      </c>
      <c r="D789" s="646" t="s">
        <v>536</v>
      </c>
      <c r="E789" s="643"/>
      <c r="F789" s="643"/>
    </row>
    <row r="790" spans="1:6">
      <c r="A790" s="884" t="s">
        <v>138</v>
      </c>
      <c r="B790" s="885"/>
      <c r="C790" s="647">
        <v>109.38</v>
      </c>
      <c r="D790" s="648">
        <v>80.62</v>
      </c>
      <c r="E790" s="649"/>
      <c r="F790" s="649"/>
    </row>
    <row r="791" spans="1:6">
      <c r="A791" s="882" t="s">
        <v>754</v>
      </c>
      <c r="B791" s="883"/>
      <c r="C791" s="282">
        <v>0</v>
      </c>
      <c r="D791" s="494">
        <v>0</v>
      </c>
    </row>
    <row r="792" spans="1:6">
      <c r="A792" s="882" t="s">
        <v>746</v>
      </c>
      <c r="B792" s="883"/>
      <c r="C792" s="282">
        <v>0</v>
      </c>
      <c r="D792" s="494">
        <v>50</v>
      </c>
    </row>
    <row r="793" spans="1:6">
      <c r="A793" s="859" t="s">
        <v>131</v>
      </c>
      <c r="B793" s="860"/>
      <c r="C793" s="282">
        <v>11.88</v>
      </c>
      <c r="D793" s="494">
        <v>9.3800000000000008</v>
      </c>
    </row>
    <row r="794" spans="1:6">
      <c r="A794" s="859" t="s">
        <v>140</v>
      </c>
      <c r="B794" s="860"/>
      <c r="C794" s="282">
        <v>10.62</v>
      </c>
      <c r="D794" s="494">
        <v>8.75</v>
      </c>
    </row>
    <row r="795" spans="1:6">
      <c r="A795" s="859" t="s">
        <v>147</v>
      </c>
      <c r="B795" s="860"/>
      <c r="C795" s="282">
        <v>3.75</v>
      </c>
      <c r="D795" s="494">
        <v>3.75</v>
      </c>
    </row>
    <row r="796" spans="1:6">
      <c r="A796" s="859" t="s">
        <v>25</v>
      </c>
      <c r="B796" s="860"/>
      <c r="C796" s="282">
        <v>3.12</v>
      </c>
      <c r="D796" s="494">
        <v>3.12</v>
      </c>
    </row>
    <row r="797" spans="1:6">
      <c r="A797" s="859" t="s">
        <v>142</v>
      </c>
      <c r="B797" s="860"/>
      <c r="C797" s="282">
        <v>2.5</v>
      </c>
      <c r="D797" s="494">
        <v>2.5</v>
      </c>
    </row>
    <row r="798" spans="1:6">
      <c r="A798" s="859" t="s">
        <v>755</v>
      </c>
      <c r="B798" s="860"/>
      <c r="C798" s="282">
        <v>0</v>
      </c>
      <c r="D798" s="494">
        <v>33.119999999999997</v>
      </c>
    </row>
    <row r="799" spans="1:6">
      <c r="A799" s="859" t="s">
        <v>596</v>
      </c>
      <c r="B799" s="860"/>
      <c r="C799" s="282">
        <v>33.119999999999997</v>
      </c>
      <c r="D799" s="494">
        <v>33.119999999999997</v>
      </c>
    </row>
    <row r="800" spans="1:6" ht="15.75" thickBot="1">
      <c r="A800" s="861" t="s">
        <v>756</v>
      </c>
      <c r="B800" s="862"/>
      <c r="C800" s="651">
        <v>0</v>
      </c>
      <c r="D800" s="652">
        <v>50</v>
      </c>
    </row>
    <row r="801" spans="1:6" ht="15.75" thickBot="1">
      <c r="A801" s="863" t="s">
        <v>537</v>
      </c>
      <c r="B801" s="864"/>
      <c r="C801" s="653"/>
      <c r="D801" s="654">
        <v>100</v>
      </c>
      <c r="E801" s="650"/>
      <c r="F801" s="650"/>
    </row>
    <row r="802" spans="1:6">
      <c r="A802" s="865"/>
      <c r="B802" s="865"/>
      <c r="C802" s="655"/>
      <c r="D802" s="655"/>
      <c r="E802" s="655"/>
      <c r="F802" s="655"/>
    </row>
    <row r="803" spans="1:6" ht="15.75" thickBot="1">
      <c r="A803" s="866" t="s">
        <v>560</v>
      </c>
      <c r="B803" s="866"/>
      <c r="C803" s="866"/>
      <c r="D803" s="866"/>
      <c r="E803" s="866"/>
      <c r="F803" s="866"/>
    </row>
    <row r="804" spans="1:6">
      <c r="A804" s="867" t="s">
        <v>539</v>
      </c>
      <c r="B804" s="868"/>
      <c r="C804" s="868"/>
      <c r="D804" s="868"/>
      <c r="E804" s="869" t="s">
        <v>540</v>
      </c>
      <c r="F804" s="870"/>
    </row>
    <row r="805" spans="1:6" ht="41.25" thickBot="1">
      <c r="A805" s="656" t="s">
        <v>541</v>
      </c>
      <c r="B805" s="657" t="s">
        <v>542</v>
      </c>
      <c r="C805" s="657" t="s">
        <v>543</v>
      </c>
      <c r="D805" s="657" t="s">
        <v>561</v>
      </c>
      <c r="E805" s="871"/>
      <c r="F805" s="872"/>
    </row>
    <row r="806" spans="1:6" ht="15.75" thickBot="1">
      <c r="A806" s="659" t="s">
        <v>757</v>
      </c>
      <c r="B806" s="660" t="s">
        <v>758</v>
      </c>
      <c r="C806" s="660" t="s">
        <v>759</v>
      </c>
      <c r="D806" s="660" t="s">
        <v>760</v>
      </c>
      <c r="E806" s="873">
        <v>0.69</v>
      </c>
      <c r="F806" s="874"/>
    </row>
    <row r="807" spans="1:6">
      <c r="A807" s="662"/>
      <c r="B807" s="662"/>
      <c r="C807" s="655"/>
      <c r="D807" s="655"/>
      <c r="E807" s="655"/>
      <c r="F807" s="655"/>
    </row>
    <row r="808" spans="1:6">
      <c r="A808" s="865" t="s">
        <v>549</v>
      </c>
      <c r="B808" s="865"/>
      <c r="C808" s="865"/>
      <c r="D808" s="865"/>
      <c r="E808" s="865"/>
      <c r="F808" s="865"/>
    </row>
    <row r="809" spans="1:6">
      <c r="A809" s="875" t="s">
        <v>761</v>
      </c>
      <c r="B809" s="875"/>
      <c r="C809" s="875"/>
      <c r="D809" s="875"/>
      <c r="E809" s="875"/>
      <c r="F809" s="875"/>
    </row>
    <row r="810" spans="1:6">
      <c r="A810" s="876" t="s">
        <v>551</v>
      </c>
      <c r="B810" s="876"/>
      <c r="C810" s="663" t="s">
        <v>590</v>
      </c>
    </row>
    <row r="813" spans="1:6">
      <c r="A813" s="865"/>
      <c r="B813" s="865"/>
      <c r="C813" s="655"/>
      <c r="D813" s="655"/>
      <c r="E813" s="655"/>
      <c r="F813" s="655"/>
    </row>
    <row r="814" spans="1:6">
      <c r="A814" s="886" t="s">
        <v>526</v>
      </c>
      <c r="B814" s="886"/>
      <c r="C814" s="889" t="s">
        <v>762</v>
      </c>
      <c r="D814" s="889"/>
      <c r="E814" s="889"/>
      <c r="F814" s="889"/>
    </row>
    <row r="815" spans="1:6">
      <c r="A815" s="890" t="s">
        <v>527</v>
      </c>
      <c r="B815" s="890"/>
      <c r="C815" s="889" t="s">
        <v>127</v>
      </c>
      <c r="D815" s="889"/>
      <c r="E815" s="889"/>
      <c r="F815" s="889"/>
    </row>
    <row r="816" spans="1:6">
      <c r="A816" s="886" t="s">
        <v>528</v>
      </c>
      <c r="B816" s="886"/>
      <c r="C816" s="889" t="s">
        <v>762</v>
      </c>
      <c r="D816" s="889"/>
      <c r="E816" s="889"/>
      <c r="F816" s="889"/>
    </row>
    <row r="817" spans="1:6" ht="15.75" thickBot="1">
      <c r="A817" s="896" t="s">
        <v>530</v>
      </c>
      <c r="B817" s="896"/>
      <c r="C817" s="889" t="s">
        <v>554</v>
      </c>
      <c r="D817" s="889"/>
      <c r="E817" s="889"/>
      <c r="F817" s="889"/>
    </row>
    <row r="818" spans="1:6">
      <c r="A818" s="893" t="s">
        <v>532</v>
      </c>
      <c r="B818" s="894"/>
      <c r="C818" s="897" t="s">
        <v>555</v>
      </c>
      <c r="D818" s="898"/>
      <c r="E818" s="643"/>
      <c r="F818" s="643"/>
    </row>
    <row r="819" spans="1:6">
      <c r="A819" s="895"/>
      <c r="B819" s="891"/>
      <c r="C819" s="891" t="s">
        <v>534</v>
      </c>
      <c r="D819" s="892"/>
      <c r="E819" s="644"/>
      <c r="F819" s="644"/>
    </row>
    <row r="820" spans="1:6">
      <c r="A820" s="895"/>
      <c r="B820" s="891"/>
      <c r="C820" s="645" t="s">
        <v>535</v>
      </c>
      <c r="D820" s="646" t="s">
        <v>536</v>
      </c>
      <c r="E820" s="643"/>
      <c r="F820" s="643"/>
    </row>
    <row r="821" spans="1:6">
      <c r="A821" s="884" t="s">
        <v>59</v>
      </c>
      <c r="B821" s="885"/>
      <c r="C821" s="647">
        <v>14</v>
      </c>
      <c r="D821" s="648">
        <v>11.2</v>
      </c>
      <c r="E821" s="649"/>
      <c r="F821" s="649"/>
    </row>
    <row r="822" spans="1:6">
      <c r="A822" s="859" t="s">
        <v>67</v>
      </c>
      <c r="B822" s="860"/>
      <c r="C822" s="282">
        <v>14</v>
      </c>
      <c r="D822" s="494">
        <v>9.8000000000000007</v>
      </c>
    </row>
    <row r="823" spans="1:6">
      <c r="A823" s="859" t="s">
        <v>121</v>
      </c>
      <c r="B823" s="860"/>
      <c r="C823" s="282">
        <v>20</v>
      </c>
      <c r="D823" s="494">
        <v>16</v>
      </c>
    </row>
    <row r="824" spans="1:6">
      <c r="A824" s="859" t="s">
        <v>131</v>
      </c>
      <c r="B824" s="860"/>
      <c r="C824" s="282">
        <v>6</v>
      </c>
      <c r="D824" s="494">
        <v>4.8</v>
      </c>
    </row>
    <row r="825" spans="1:6">
      <c r="A825" s="859" t="s">
        <v>69</v>
      </c>
      <c r="B825" s="860"/>
      <c r="C825" s="282">
        <v>4</v>
      </c>
      <c r="D825" s="494">
        <v>3.2</v>
      </c>
    </row>
    <row r="826" spans="1:6">
      <c r="A826" s="859" t="s">
        <v>31</v>
      </c>
      <c r="B826" s="860"/>
      <c r="C826" s="282">
        <v>0.2</v>
      </c>
      <c r="D826" s="494">
        <v>0.2</v>
      </c>
    </row>
    <row r="827" spans="1:6">
      <c r="A827" s="859" t="s">
        <v>33</v>
      </c>
      <c r="B827" s="860"/>
      <c r="C827" s="282">
        <v>0.4</v>
      </c>
      <c r="D827" s="494">
        <v>0.4</v>
      </c>
    </row>
    <row r="828" spans="1:6">
      <c r="A828" s="859" t="s">
        <v>134</v>
      </c>
      <c r="B828" s="860"/>
      <c r="C828" s="282">
        <v>4</v>
      </c>
      <c r="D828" s="494">
        <v>4</v>
      </c>
    </row>
    <row r="829" spans="1:6" ht="15.75" thickBot="1">
      <c r="A829" s="887" t="s">
        <v>763</v>
      </c>
      <c r="B829" s="888"/>
      <c r="C829" s="651">
        <v>0</v>
      </c>
      <c r="D829" s="652">
        <v>120</v>
      </c>
    </row>
    <row r="830" spans="1:6" ht="15.75" thickBot="1">
      <c r="A830" s="863" t="s">
        <v>537</v>
      </c>
      <c r="B830" s="864"/>
      <c r="C830" s="653"/>
      <c r="D830" s="654">
        <v>100</v>
      </c>
      <c r="E830" s="650"/>
      <c r="F830" s="650"/>
    </row>
    <row r="831" spans="1:6">
      <c r="A831" s="865"/>
      <c r="B831" s="865"/>
      <c r="C831" s="655"/>
      <c r="D831" s="655"/>
      <c r="E831" s="655"/>
      <c r="F831" s="655"/>
    </row>
    <row r="832" spans="1:6" ht="15.75" thickBot="1">
      <c r="A832" s="866" t="s">
        <v>560</v>
      </c>
      <c r="B832" s="866"/>
      <c r="C832" s="866"/>
      <c r="D832" s="866"/>
      <c r="E832" s="866"/>
      <c r="F832" s="866"/>
    </row>
    <row r="833" spans="1:6">
      <c r="A833" s="867" t="s">
        <v>539</v>
      </c>
      <c r="B833" s="868"/>
      <c r="C833" s="868"/>
      <c r="D833" s="868"/>
      <c r="E833" s="869" t="s">
        <v>540</v>
      </c>
      <c r="F833" s="870"/>
    </row>
    <row r="834" spans="1:6" ht="41.25" thickBot="1">
      <c r="A834" s="656" t="s">
        <v>541</v>
      </c>
      <c r="B834" s="657" t="s">
        <v>542</v>
      </c>
      <c r="C834" s="657" t="s">
        <v>543</v>
      </c>
      <c r="D834" s="657" t="s">
        <v>561</v>
      </c>
      <c r="E834" s="871"/>
      <c r="F834" s="872"/>
    </row>
    <row r="835" spans="1:6" ht="15.75" thickBot="1">
      <c r="A835" s="659" t="s">
        <v>764</v>
      </c>
      <c r="B835" s="660" t="s">
        <v>765</v>
      </c>
      <c r="C835" s="660" t="s">
        <v>766</v>
      </c>
      <c r="D835" s="660" t="s">
        <v>767</v>
      </c>
      <c r="E835" s="873">
        <v>4.99</v>
      </c>
      <c r="F835" s="874"/>
    </row>
    <row r="836" spans="1:6">
      <c r="A836" s="662"/>
      <c r="B836" s="662"/>
      <c r="C836" s="655"/>
      <c r="D836" s="655"/>
      <c r="E836" s="655"/>
      <c r="F836" s="655"/>
    </row>
    <row r="837" spans="1:6">
      <c r="A837" s="865" t="s">
        <v>549</v>
      </c>
      <c r="B837" s="865"/>
      <c r="C837" s="865"/>
      <c r="D837" s="865"/>
      <c r="E837" s="865"/>
      <c r="F837" s="865"/>
    </row>
    <row r="838" spans="1:6">
      <c r="A838" s="875" t="s">
        <v>768</v>
      </c>
      <c r="B838" s="875"/>
      <c r="C838" s="875"/>
      <c r="D838" s="875"/>
      <c r="E838" s="875"/>
      <c r="F838" s="875"/>
    </row>
    <row r="839" spans="1:6">
      <c r="A839" s="876" t="s">
        <v>551</v>
      </c>
      <c r="B839" s="876"/>
      <c r="C839" s="663" t="s">
        <v>552</v>
      </c>
    </row>
    <row r="843" spans="1:6">
      <c r="A843" s="886" t="s">
        <v>526</v>
      </c>
      <c r="B843" s="886"/>
      <c r="C843" s="889" t="s">
        <v>769</v>
      </c>
      <c r="D843" s="889"/>
      <c r="E843" s="889"/>
      <c r="F843" s="889"/>
    </row>
    <row r="844" spans="1:6">
      <c r="A844" s="890" t="s">
        <v>527</v>
      </c>
      <c r="B844" s="890"/>
      <c r="C844" s="889" t="s">
        <v>137</v>
      </c>
      <c r="D844" s="889"/>
      <c r="E844" s="889"/>
      <c r="F844" s="889"/>
    </row>
    <row r="845" spans="1:6">
      <c r="A845" s="886" t="s">
        <v>528</v>
      </c>
      <c r="B845" s="886"/>
      <c r="C845" s="889" t="s">
        <v>769</v>
      </c>
      <c r="D845" s="889"/>
      <c r="E845" s="889"/>
      <c r="F845" s="889"/>
    </row>
    <row r="846" spans="1:6" ht="15.75" thickBot="1">
      <c r="A846" s="896" t="s">
        <v>530</v>
      </c>
      <c r="B846" s="896"/>
      <c r="C846" s="889" t="s">
        <v>713</v>
      </c>
      <c r="D846" s="889"/>
      <c r="E846" s="889"/>
      <c r="F846" s="889"/>
    </row>
    <row r="847" spans="1:6">
      <c r="A847" s="893" t="s">
        <v>532</v>
      </c>
      <c r="B847" s="894"/>
      <c r="C847" s="897" t="s">
        <v>555</v>
      </c>
      <c r="D847" s="898"/>
      <c r="E847" s="643"/>
      <c r="F847" s="643"/>
    </row>
    <row r="848" spans="1:6">
      <c r="A848" s="895"/>
      <c r="B848" s="891"/>
      <c r="C848" s="891" t="s">
        <v>534</v>
      </c>
      <c r="D848" s="892"/>
      <c r="E848" s="644"/>
      <c r="F848" s="644"/>
    </row>
    <row r="849" spans="1:6">
      <c r="A849" s="895"/>
      <c r="B849" s="891"/>
      <c r="C849" s="645" t="s">
        <v>535</v>
      </c>
      <c r="D849" s="646" t="s">
        <v>536</v>
      </c>
      <c r="E849" s="643"/>
      <c r="F849" s="643"/>
    </row>
    <row r="850" spans="1:6">
      <c r="A850" s="884" t="s">
        <v>138</v>
      </c>
      <c r="B850" s="885"/>
      <c r="C850" s="647">
        <v>43.75</v>
      </c>
      <c r="D850" s="648">
        <v>31.88</v>
      </c>
      <c r="E850" s="649"/>
      <c r="F850" s="649"/>
    </row>
    <row r="851" spans="1:6">
      <c r="A851" s="859" t="s">
        <v>770</v>
      </c>
      <c r="B851" s="860"/>
      <c r="C851" s="282">
        <v>48.12</v>
      </c>
      <c r="D851" s="494">
        <v>31.88</v>
      </c>
    </row>
    <row r="852" spans="1:6">
      <c r="A852" s="882" t="s">
        <v>771</v>
      </c>
      <c r="B852" s="883"/>
      <c r="C852" s="282">
        <v>0</v>
      </c>
      <c r="D852" s="494">
        <v>0</v>
      </c>
    </row>
    <row r="853" spans="1:6">
      <c r="A853" s="859" t="s">
        <v>144</v>
      </c>
      <c r="B853" s="860"/>
      <c r="C853" s="282">
        <v>6.88</v>
      </c>
      <c r="D853" s="494">
        <v>6.88</v>
      </c>
    </row>
    <row r="854" spans="1:6">
      <c r="A854" s="859" t="s">
        <v>42</v>
      </c>
      <c r="B854" s="860"/>
      <c r="C854" s="282">
        <v>10</v>
      </c>
      <c r="D854" s="494">
        <v>10</v>
      </c>
    </row>
    <row r="855" spans="1:6">
      <c r="A855" s="859" t="s">
        <v>596</v>
      </c>
      <c r="B855" s="860"/>
      <c r="C855" s="282">
        <v>10</v>
      </c>
      <c r="D855" s="494">
        <v>10</v>
      </c>
    </row>
    <row r="856" spans="1:6">
      <c r="A856" s="882" t="s">
        <v>772</v>
      </c>
      <c r="B856" s="883"/>
      <c r="C856" s="282">
        <v>0</v>
      </c>
      <c r="D856" s="494">
        <v>50</v>
      </c>
    </row>
    <row r="857" spans="1:6">
      <c r="A857" s="859" t="s">
        <v>140</v>
      </c>
      <c r="B857" s="860"/>
      <c r="C857" s="282">
        <v>11.88</v>
      </c>
      <c r="D857" s="494">
        <v>10</v>
      </c>
    </row>
    <row r="858" spans="1:6">
      <c r="A858" s="859" t="s">
        <v>25</v>
      </c>
      <c r="B858" s="860"/>
      <c r="C858" s="282">
        <v>1.88</v>
      </c>
      <c r="D858" s="494">
        <v>1.88</v>
      </c>
    </row>
    <row r="859" spans="1:6">
      <c r="A859" s="882" t="s">
        <v>773</v>
      </c>
      <c r="B859" s="883"/>
      <c r="C859" s="282">
        <v>0</v>
      </c>
      <c r="D859" s="494">
        <v>7.5</v>
      </c>
    </row>
    <row r="860" spans="1:6">
      <c r="A860" s="859" t="s">
        <v>142</v>
      </c>
      <c r="B860" s="860"/>
      <c r="C860" s="282">
        <v>2.5</v>
      </c>
      <c r="D860" s="494">
        <v>2.5</v>
      </c>
    </row>
    <row r="861" spans="1:6">
      <c r="A861" s="882" t="s">
        <v>609</v>
      </c>
      <c r="B861" s="883"/>
      <c r="C861" s="282">
        <v>0</v>
      </c>
      <c r="D861" s="494">
        <v>59.38</v>
      </c>
    </row>
    <row r="862" spans="1:6">
      <c r="A862" s="859" t="s">
        <v>25</v>
      </c>
      <c r="B862" s="860"/>
      <c r="C862" s="282">
        <v>1.88</v>
      </c>
      <c r="D862" s="494">
        <v>1.88</v>
      </c>
    </row>
    <row r="863" spans="1:6">
      <c r="A863" s="859" t="s">
        <v>38</v>
      </c>
      <c r="B863" s="860"/>
      <c r="C863" s="282">
        <v>10</v>
      </c>
      <c r="D863" s="494">
        <v>10</v>
      </c>
    </row>
    <row r="864" spans="1:6" ht="15.75" thickBot="1">
      <c r="A864" s="887" t="s">
        <v>774</v>
      </c>
      <c r="B864" s="888"/>
      <c r="C864" s="651">
        <v>0</v>
      </c>
      <c r="D864" s="652">
        <v>50</v>
      </c>
    </row>
    <row r="865" spans="1:6" ht="15.75" thickBot="1">
      <c r="A865" s="863" t="s">
        <v>537</v>
      </c>
      <c r="B865" s="864"/>
      <c r="C865" s="653"/>
      <c r="D865" s="654">
        <v>100</v>
      </c>
      <c r="E865" s="650"/>
      <c r="F865" s="650"/>
    </row>
    <row r="866" spans="1:6">
      <c r="A866" s="865"/>
      <c r="B866" s="865"/>
      <c r="C866" s="655"/>
      <c r="D866" s="655"/>
      <c r="E866" s="655"/>
      <c r="F866" s="655"/>
    </row>
    <row r="867" spans="1:6" ht="15.75" thickBot="1">
      <c r="A867" s="866" t="s">
        <v>560</v>
      </c>
      <c r="B867" s="866"/>
      <c r="C867" s="866"/>
      <c r="D867" s="866"/>
      <c r="E867" s="866"/>
      <c r="F867" s="866"/>
    </row>
    <row r="868" spans="1:6">
      <c r="A868" s="867" t="s">
        <v>539</v>
      </c>
      <c r="B868" s="868"/>
      <c r="C868" s="868"/>
      <c r="D868" s="868"/>
      <c r="E868" s="869" t="s">
        <v>540</v>
      </c>
      <c r="F868" s="870"/>
    </row>
    <row r="869" spans="1:6" ht="41.25" thickBot="1">
      <c r="A869" s="656" t="s">
        <v>541</v>
      </c>
      <c r="B869" s="657" t="s">
        <v>542</v>
      </c>
      <c r="C869" s="657" t="s">
        <v>543</v>
      </c>
      <c r="D869" s="657" t="s">
        <v>561</v>
      </c>
      <c r="E869" s="871"/>
      <c r="F869" s="872"/>
    </row>
    <row r="870" spans="1:6" ht="15.75" thickBot="1">
      <c r="A870" s="659" t="s">
        <v>775</v>
      </c>
      <c r="B870" s="660" t="s">
        <v>776</v>
      </c>
      <c r="C870" s="660" t="s">
        <v>777</v>
      </c>
      <c r="D870" s="660" t="s">
        <v>778</v>
      </c>
      <c r="E870" s="873">
        <v>0.71</v>
      </c>
      <c r="F870" s="874"/>
    </row>
    <row r="871" spans="1:6">
      <c r="A871" s="662"/>
      <c r="B871" s="662"/>
      <c r="C871" s="655"/>
      <c r="D871" s="655"/>
      <c r="E871" s="655"/>
      <c r="F871" s="655"/>
    </row>
    <row r="872" spans="1:6" ht="76.5" customHeight="1">
      <c r="A872" s="865" t="s">
        <v>549</v>
      </c>
      <c r="B872" s="865"/>
      <c r="C872" s="865"/>
      <c r="D872" s="865"/>
      <c r="E872" s="865"/>
      <c r="F872" s="865"/>
    </row>
    <row r="873" spans="1:6">
      <c r="A873" s="875" t="s">
        <v>779</v>
      </c>
      <c r="B873" s="875"/>
      <c r="C873" s="875"/>
      <c r="D873" s="875"/>
      <c r="E873" s="875"/>
      <c r="F873" s="875"/>
    </row>
    <row r="874" spans="1:6">
      <c r="A874" s="876" t="s">
        <v>551</v>
      </c>
      <c r="B874" s="876"/>
      <c r="C874" s="663" t="s">
        <v>590</v>
      </c>
    </row>
    <row r="875" spans="1:6" ht="15.75">
      <c r="A875" s="877"/>
      <c r="B875" s="877"/>
      <c r="C875" s="683"/>
      <c r="D875" s="683"/>
      <c r="E875" s="683"/>
      <c r="F875" s="683"/>
    </row>
    <row r="876" spans="1:6" ht="15.75">
      <c r="A876" s="877"/>
      <c r="B876" s="877"/>
      <c r="C876" s="683"/>
      <c r="D876" s="683"/>
      <c r="E876" s="683"/>
      <c r="F876" s="683"/>
    </row>
    <row r="877" spans="1:6" ht="15.75">
      <c r="A877" s="877"/>
      <c r="B877" s="877"/>
      <c r="C877" s="683"/>
      <c r="D877" s="683"/>
      <c r="E877" s="683"/>
      <c r="F877" s="683"/>
    </row>
    <row r="878" spans="1:6" ht="15.75">
      <c r="A878" s="877" t="s">
        <v>526</v>
      </c>
      <c r="B878" s="877"/>
      <c r="C878" s="878">
        <v>289</v>
      </c>
      <c r="D878" s="878"/>
      <c r="E878" s="878"/>
      <c r="F878" s="878"/>
    </row>
    <row r="879" spans="1:6" ht="15.75">
      <c r="A879" s="879" t="s">
        <v>527</v>
      </c>
      <c r="B879" s="879"/>
      <c r="C879" s="880" t="s">
        <v>296</v>
      </c>
      <c r="D879" s="880"/>
      <c r="E879" s="880"/>
      <c r="F879" s="880"/>
    </row>
    <row r="880" spans="1:6" ht="15.75">
      <c r="A880" s="879" t="s">
        <v>528</v>
      </c>
      <c r="B880" s="879"/>
      <c r="C880" s="881">
        <v>289</v>
      </c>
      <c r="D880" s="881"/>
      <c r="E880" s="881"/>
      <c r="F880" s="881"/>
    </row>
    <row r="881" spans="1:6" ht="16.5" thickBot="1">
      <c r="A881" s="981" t="s">
        <v>530</v>
      </c>
      <c r="B881" s="981"/>
      <c r="C881" s="880" t="s">
        <v>713</v>
      </c>
      <c r="D881" s="880"/>
      <c r="E881" s="880"/>
      <c r="F881" s="880"/>
    </row>
    <row r="882" spans="1:6" ht="15.75">
      <c r="A882" s="982" t="s">
        <v>532</v>
      </c>
      <c r="B882" s="983"/>
      <c r="C882" s="997" t="s">
        <v>555</v>
      </c>
      <c r="D882" s="998"/>
      <c r="E882" s="670"/>
      <c r="F882" s="670"/>
    </row>
    <row r="883" spans="1:6" ht="15.75">
      <c r="A883" s="984"/>
      <c r="B883" s="985"/>
      <c r="C883" s="985" t="s">
        <v>534</v>
      </c>
      <c r="D883" s="999"/>
      <c r="E883" s="670"/>
      <c r="F883" s="670"/>
    </row>
    <row r="884" spans="1:6" ht="15.75">
      <c r="A884" s="984"/>
      <c r="B884" s="985"/>
      <c r="C884" s="671" t="s">
        <v>535</v>
      </c>
      <c r="D884" s="672" t="s">
        <v>536</v>
      </c>
      <c r="E884" s="670"/>
      <c r="F884" s="670"/>
    </row>
    <row r="885" spans="1:6" ht="15.75">
      <c r="A885" s="986" t="s">
        <v>138</v>
      </c>
      <c r="B885" s="987"/>
      <c r="C885" s="673">
        <v>100</v>
      </c>
      <c r="D885" s="674">
        <v>73.75</v>
      </c>
      <c r="E885" s="670"/>
      <c r="F885" s="670"/>
    </row>
    <row r="886" spans="1:6" ht="15.75">
      <c r="A886" s="1000" t="s">
        <v>229</v>
      </c>
      <c r="B886" s="1001"/>
      <c r="C886" s="673">
        <v>0</v>
      </c>
      <c r="D886" s="674">
        <v>0</v>
      </c>
      <c r="E886" s="670"/>
      <c r="F886" s="670"/>
    </row>
    <row r="887" spans="1:6" ht="15.75">
      <c r="A887" s="986" t="s">
        <v>144</v>
      </c>
      <c r="B887" s="987"/>
      <c r="C887" s="673">
        <v>18.75</v>
      </c>
      <c r="D887" s="674">
        <v>18.75</v>
      </c>
      <c r="E887" s="670"/>
      <c r="F887" s="670"/>
    </row>
    <row r="888" spans="1:6" ht="15.75">
      <c r="A888" s="986" t="s">
        <v>42</v>
      </c>
      <c r="B888" s="987"/>
      <c r="C888" s="673">
        <v>21.25</v>
      </c>
      <c r="D888" s="674">
        <v>21.25</v>
      </c>
      <c r="E888" s="670"/>
      <c r="F888" s="670"/>
    </row>
    <row r="889" spans="1:6" ht="15.75">
      <c r="A889" s="986" t="s">
        <v>596</v>
      </c>
      <c r="B889" s="987"/>
      <c r="C889" s="673">
        <v>21.25</v>
      </c>
      <c r="D889" s="674">
        <v>21.25</v>
      </c>
      <c r="E889" s="670"/>
      <c r="F889" s="670"/>
    </row>
    <row r="890" spans="1:6" ht="15.75">
      <c r="A890" s="986" t="s">
        <v>25</v>
      </c>
      <c r="B890" s="987"/>
      <c r="C890" s="673">
        <v>3.75</v>
      </c>
      <c r="D890" s="674">
        <v>3.75</v>
      </c>
      <c r="E890" s="670"/>
      <c r="F890" s="670"/>
    </row>
    <row r="891" spans="1:6" ht="16.5" thickBot="1">
      <c r="A891" s="988" t="s">
        <v>609</v>
      </c>
      <c r="B891" s="989"/>
      <c r="C891" s="716">
        <v>0</v>
      </c>
      <c r="D891" s="717">
        <v>116.25</v>
      </c>
      <c r="E891" s="670"/>
      <c r="F891" s="670"/>
    </row>
    <row r="892" spans="1:6" ht="16.5" thickBot="1">
      <c r="A892" s="1003" t="s">
        <v>537</v>
      </c>
      <c r="B892" s="1004"/>
      <c r="C892" s="677"/>
      <c r="D892" s="714">
        <v>100</v>
      </c>
      <c r="E892" s="670"/>
      <c r="F892" s="670"/>
    </row>
    <row r="893" spans="1:6" ht="15.75">
      <c r="A893" s="1002"/>
      <c r="B893" s="1002"/>
      <c r="C893" s="670"/>
      <c r="D893" s="670"/>
      <c r="E893" s="670"/>
      <c r="F893" s="670"/>
    </row>
    <row r="894" spans="1:6" ht="16.5" thickBot="1">
      <c r="A894" s="990" t="s">
        <v>560</v>
      </c>
      <c r="B894" s="990"/>
      <c r="C894" s="990"/>
      <c r="D894" s="990"/>
      <c r="E894" s="990"/>
      <c r="F894" s="990"/>
    </row>
    <row r="895" spans="1:6" ht="15.75">
      <c r="A895" s="991" t="s">
        <v>539</v>
      </c>
      <c r="B895" s="992"/>
      <c r="C895" s="992"/>
      <c r="D895" s="992"/>
      <c r="E895" s="993" t="s">
        <v>540</v>
      </c>
      <c r="F895" s="994"/>
    </row>
    <row r="896" spans="1:6" ht="63">
      <c r="A896" s="719" t="s">
        <v>541</v>
      </c>
      <c r="B896" s="718" t="s">
        <v>542</v>
      </c>
      <c r="C896" s="718" t="s">
        <v>543</v>
      </c>
      <c r="D896" s="718" t="s">
        <v>561</v>
      </c>
      <c r="E896" s="995"/>
      <c r="F896" s="996"/>
    </row>
    <row r="897" spans="1:6" ht="16.5" thickBot="1">
      <c r="A897" s="720">
        <v>14.49</v>
      </c>
      <c r="B897" s="721">
        <v>9.9600000000000009</v>
      </c>
      <c r="C897" s="721">
        <v>9.69</v>
      </c>
      <c r="D897" s="721">
        <v>186.25</v>
      </c>
      <c r="E897" s="977">
        <v>0.21</v>
      </c>
      <c r="F897" s="978"/>
    </row>
    <row r="898" spans="1:6" ht="15.75">
      <c r="A898" s="670"/>
      <c r="B898" s="670"/>
      <c r="C898" s="670"/>
      <c r="D898" s="670"/>
      <c r="E898" s="670"/>
      <c r="F898" s="670"/>
    </row>
    <row r="899" spans="1:6" ht="15.75">
      <c r="A899" s="979" t="s">
        <v>549</v>
      </c>
      <c r="B899" s="979"/>
      <c r="C899" s="979"/>
      <c r="D899" s="979"/>
      <c r="E899" s="979"/>
      <c r="F899" s="979"/>
    </row>
    <row r="900" spans="1:6" ht="15.75">
      <c r="A900" s="880" t="s">
        <v>990</v>
      </c>
      <c r="B900" s="880"/>
      <c r="C900" s="880"/>
      <c r="D900" s="880"/>
      <c r="E900" s="880"/>
      <c r="F900" s="880"/>
    </row>
    <row r="901" spans="1:6" ht="15.75">
      <c r="A901" s="880" t="s">
        <v>991</v>
      </c>
      <c r="B901" s="880"/>
      <c r="C901" s="880"/>
      <c r="D901" s="880"/>
      <c r="E901" s="880"/>
      <c r="F901" s="880"/>
    </row>
    <row r="902" spans="1:6" ht="15.75">
      <c r="A902" s="880" t="s">
        <v>992</v>
      </c>
      <c r="B902" s="880"/>
      <c r="C902" s="880"/>
      <c r="D902" s="880"/>
      <c r="E902" s="880"/>
      <c r="F902" s="880"/>
    </row>
    <row r="903" spans="1:6" ht="15.75">
      <c r="A903" s="980" t="s">
        <v>551</v>
      </c>
      <c r="B903" s="980"/>
      <c r="C903" s="670" t="s">
        <v>993</v>
      </c>
      <c r="D903" s="670"/>
      <c r="E903" s="670"/>
      <c r="F903" s="670"/>
    </row>
    <row r="904" spans="1:6" ht="15.75">
      <c r="A904" s="715"/>
      <c r="B904" s="670"/>
      <c r="C904" s="670"/>
      <c r="D904" s="670"/>
      <c r="E904" s="670"/>
      <c r="F904" s="670"/>
    </row>
    <row r="905" spans="1:6" ht="15.75">
      <c r="A905" s="715"/>
      <c r="B905" s="670"/>
      <c r="C905" s="670"/>
      <c r="D905" s="670"/>
      <c r="E905" s="670"/>
      <c r="F905" s="670"/>
    </row>
    <row r="906" spans="1:6" ht="15.75">
      <c r="A906" s="715"/>
      <c r="B906" s="670"/>
      <c r="C906" s="670"/>
      <c r="D906" s="670"/>
      <c r="E906" s="670"/>
      <c r="F906" s="670"/>
    </row>
    <row r="907" spans="1:6">
      <c r="A907" s="886" t="s">
        <v>526</v>
      </c>
      <c r="B907" s="886"/>
      <c r="C907" s="889" t="s">
        <v>780</v>
      </c>
      <c r="D907" s="889"/>
      <c r="E907" s="889"/>
      <c r="F907" s="889"/>
    </row>
    <row r="908" spans="1:6">
      <c r="A908" s="890" t="s">
        <v>527</v>
      </c>
      <c r="B908" s="890"/>
      <c r="C908" s="889" t="s">
        <v>781</v>
      </c>
      <c r="D908" s="889"/>
      <c r="E908" s="889"/>
      <c r="F908" s="889"/>
    </row>
    <row r="909" spans="1:6">
      <c r="A909" s="886" t="s">
        <v>528</v>
      </c>
      <c r="B909" s="886"/>
      <c r="C909" s="889" t="s">
        <v>780</v>
      </c>
      <c r="D909" s="889"/>
      <c r="E909" s="889"/>
      <c r="F909" s="889"/>
    </row>
    <row r="910" spans="1:6" ht="15.75" thickBot="1">
      <c r="A910" s="896" t="s">
        <v>530</v>
      </c>
      <c r="B910" s="896"/>
      <c r="C910" s="889" t="s">
        <v>592</v>
      </c>
      <c r="D910" s="889"/>
      <c r="E910" s="889"/>
      <c r="F910" s="889"/>
    </row>
    <row r="911" spans="1:6">
      <c r="A911" s="893" t="s">
        <v>532</v>
      </c>
      <c r="B911" s="894"/>
      <c r="C911" s="897" t="s">
        <v>555</v>
      </c>
      <c r="D911" s="898"/>
      <c r="E911" s="643"/>
      <c r="F911" s="643"/>
    </row>
    <row r="912" spans="1:6">
      <c r="A912" s="895"/>
      <c r="B912" s="891"/>
      <c r="C912" s="891" t="s">
        <v>534</v>
      </c>
      <c r="D912" s="892"/>
      <c r="E912" s="644"/>
      <c r="F912" s="644"/>
    </row>
    <row r="913" spans="1:6">
      <c r="A913" s="895"/>
      <c r="B913" s="891"/>
      <c r="C913" s="645" t="s">
        <v>535</v>
      </c>
      <c r="D913" s="646" t="s">
        <v>536</v>
      </c>
      <c r="E913" s="643"/>
      <c r="F913" s="643"/>
    </row>
    <row r="914" spans="1:6">
      <c r="A914" s="884" t="s">
        <v>87</v>
      </c>
      <c r="B914" s="885"/>
      <c r="C914" s="647">
        <v>109</v>
      </c>
      <c r="D914" s="648">
        <v>75</v>
      </c>
      <c r="E914" s="649"/>
      <c r="F914" s="649"/>
    </row>
    <row r="915" spans="1:6">
      <c r="A915" s="859" t="s">
        <v>782</v>
      </c>
      <c r="B915" s="860"/>
      <c r="C915" s="282">
        <v>107</v>
      </c>
      <c r="D915" s="494">
        <v>75</v>
      </c>
    </row>
    <row r="916" spans="1:6">
      <c r="A916" s="859" t="s">
        <v>783</v>
      </c>
      <c r="B916" s="860"/>
      <c r="C916" s="282">
        <v>99</v>
      </c>
      <c r="D916" s="494">
        <v>71</v>
      </c>
    </row>
    <row r="917" spans="1:6">
      <c r="A917" s="859" t="s">
        <v>784</v>
      </c>
      <c r="B917" s="860"/>
      <c r="C917" s="282">
        <v>79</v>
      </c>
      <c r="D917" s="494">
        <v>71</v>
      </c>
    </row>
    <row r="918" spans="1:6">
      <c r="A918" s="859" t="s">
        <v>785</v>
      </c>
      <c r="B918" s="860"/>
      <c r="C918" s="282">
        <v>97</v>
      </c>
      <c r="D918" s="494">
        <v>71</v>
      </c>
    </row>
    <row r="919" spans="1:6">
      <c r="A919" s="859" t="s">
        <v>581</v>
      </c>
      <c r="B919" s="860"/>
      <c r="C919" s="282">
        <v>72</v>
      </c>
      <c r="D919" s="494">
        <v>68</v>
      </c>
    </row>
    <row r="920" spans="1:6">
      <c r="A920" s="859" t="s">
        <v>85</v>
      </c>
      <c r="B920" s="860"/>
      <c r="C920" s="282">
        <v>2</v>
      </c>
      <c r="D920" s="494">
        <v>2</v>
      </c>
    </row>
    <row r="921" spans="1:6">
      <c r="A921" s="882" t="s">
        <v>786</v>
      </c>
      <c r="B921" s="883"/>
      <c r="C921" s="282">
        <v>0</v>
      </c>
      <c r="D921" s="494">
        <v>50</v>
      </c>
    </row>
    <row r="922" spans="1:6">
      <c r="A922" s="859" t="s">
        <v>787</v>
      </c>
      <c r="B922" s="860"/>
      <c r="C922" s="282">
        <v>0</v>
      </c>
      <c r="D922" s="494">
        <v>50</v>
      </c>
    </row>
    <row r="923" spans="1:6">
      <c r="A923" s="859" t="s">
        <v>788</v>
      </c>
      <c r="B923" s="860"/>
      <c r="C923" s="282">
        <v>0</v>
      </c>
      <c r="D923" s="494">
        <v>50</v>
      </c>
    </row>
    <row r="924" spans="1:6" ht="15.75" thickBot="1">
      <c r="A924" s="859" t="s">
        <v>150</v>
      </c>
      <c r="B924" s="860"/>
      <c r="C924" s="282">
        <v>3</v>
      </c>
      <c r="D924" s="494">
        <v>3</v>
      </c>
    </row>
    <row r="925" spans="1:6" ht="15.75" thickBot="1">
      <c r="A925" s="863" t="s">
        <v>537</v>
      </c>
      <c r="B925" s="864"/>
      <c r="C925" s="653"/>
      <c r="D925" s="654">
        <v>100</v>
      </c>
      <c r="E925" s="650"/>
      <c r="F925" s="650"/>
    </row>
    <row r="926" spans="1:6">
      <c r="A926" s="865"/>
      <c r="B926" s="865"/>
      <c r="C926" s="655"/>
      <c r="D926" s="655"/>
      <c r="E926" s="655"/>
      <c r="F926" s="655"/>
    </row>
    <row r="927" spans="1:6" ht="15.75" thickBot="1">
      <c r="A927" s="866" t="s">
        <v>560</v>
      </c>
      <c r="B927" s="866"/>
      <c r="C927" s="866"/>
      <c r="D927" s="866"/>
      <c r="E927" s="866"/>
      <c r="F927" s="866"/>
    </row>
    <row r="928" spans="1:6">
      <c r="A928" s="867" t="s">
        <v>539</v>
      </c>
      <c r="B928" s="868"/>
      <c r="C928" s="868"/>
      <c r="D928" s="868"/>
      <c r="E928" s="869" t="s">
        <v>540</v>
      </c>
      <c r="F928" s="870"/>
    </row>
    <row r="929" spans="1:6" ht="41.25" thickBot="1">
      <c r="A929" s="656" t="s">
        <v>541</v>
      </c>
      <c r="B929" s="657" t="s">
        <v>542</v>
      </c>
      <c r="C929" s="657" t="s">
        <v>543</v>
      </c>
      <c r="D929" s="657" t="s">
        <v>561</v>
      </c>
      <c r="E929" s="871"/>
      <c r="F929" s="872"/>
    </row>
    <row r="930" spans="1:6" ht="15.75" thickBot="1">
      <c r="A930" s="659" t="s">
        <v>789</v>
      </c>
      <c r="B930" s="660" t="s">
        <v>790</v>
      </c>
      <c r="C930" s="660" t="s">
        <v>791</v>
      </c>
      <c r="D930" s="660" t="s">
        <v>792</v>
      </c>
      <c r="E930" s="873">
        <v>1.44</v>
      </c>
      <c r="F930" s="874"/>
    </row>
    <row r="931" spans="1:6">
      <c r="A931" s="662"/>
      <c r="B931" s="662"/>
      <c r="C931" s="655"/>
      <c r="D931" s="655"/>
      <c r="E931" s="655"/>
      <c r="F931" s="655"/>
    </row>
    <row r="932" spans="1:6">
      <c r="A932" s="865" t="s">
        <v>549</v>
      </c>
      <c r="B932" s="865"/>
      <c r="C932" s="865"/>
      <c r="D932" s="865"/>
      <c r="E932" s="865"/>
      <c r="F932" s="865"/>
    </row>
    <row r="933" spans="1:6">
      <c r="A933" s="875" t="s">
        <v>793</v>
      </c>
      <c r="B933" s="875"/>
      <c r="C933" s="875"/>
      <c r="D933" s="875"/>
      <c r="E933" s="875"/>
      <c r="F933" s="875"/>
    </row>
    <row r="934" spans="1:6">
      <c r="A934" s="876" t="s">
        <v>551</v>
      </c>
      <c r="B934" s="876"/>
      <c r="C934" s="663" t="s">
        <v>590</v>
      </c>
    </row>
    <row r="938" spans="1:6">
      <c r="A938" s="886" t="s">
        <v>526</v>
      </c>
      <c r="B938" s="886"/>
      <c r="C938" s="889" t="s">
        <v>794</v>
      </c>
      <c r="D938" s="889"/>
      <c r="E938" s="889"/>
      <c r="F938" s="889"/>
    </row>
    <row r="939" spans="1:6">
      <c r="A939" s="890" t="s">
        <v>527</v>
      </c>
      <c r="B939" s="890"/>
      <c r="C939" s="889" t="s">
        <v>795</v>
      </c>
      <c r="D939" s="889"/>
      <c r="E939" s="889"/>
      <c r="F939" s="889"/>
    </row>
    <row r="940" spans="1:6">
      <c r="A940" s="886" t="s">
        <v>528</v>
      </c>
      <c r="B940" s="886"/>
      <c r="C940" s="889" t="s">
        <v>794</v>
      </c>
      <c r="D940" s="889"/>
      <c r="E940" s="889"/>
      <c r="F940" s="889"/>
    </row>
    <row r="941" spans="1:6" ht="15.75" thickBot="1">
      <c r="A941" s="896" t="s">
        <v>530</v>
      </c>
      <c r="B941" s="896"/>
      <c r="C941" s="889" t="s">
        <v>655</v>
      </c>
      <c r="D941" s="889"/>
      <c r="E941" s="889"/>
      <c r="F941" s="889"/>
    </row>
    <row r="942" spans="1:6">
      <c r="A942" s="893" t="s">
        <v>532</v>
      </c>
      <c r="B942" s="894"/>
      <c r="C942" s="897" t="s">
        <v>555</v>
      </c>
      <c r="D942" s="898"/>
      <c r="E942" s="643"/>
      <c r="F942" s="643"/>
    </row>
    <row r="943" spans="1:6">
      <c r="A943" s="895"/>
      <c r="B943" s="891"/>
      <c r="C943" s="891" t="s">
        <v>534</v>
      </c>
      <c r="D943" s="892"/>
      <c r="E943" s="644"/>
      <c r="F943" s="644"/>
    </row>
    <row r="944" spans="1:6">
      <c r="A944" s="895"/>
      <c r="B944" s="891"/>
      <c r="C944" s="645" t="s">
        <v>535</v>
      </c>
      <c r="D944" s="646" t="s">
        <v>536</v>
      </c>
      <c r="E944" s="643"/>
      <c r="F944" s="643"/>
    </row>
    <row r="945" spans="1:6">
      <c r="A945" s="884" t="s">
        <v>121</v>
      </c>
      <c r="B945" s="885"/>
      <c r="C945" s="647">
        <v>71</v>
      </c>
      <c r="D945" s="648">
        <v>57</v>
      </c>
      <c r="E945" s="649"/>
      <c r="F945" s="649"/>
    </row>
    <row r="946" spans="1:6">
      <c r="A946" s="859" t="s">
        <v>308</v>
      </c>
      <c r="B946" s="860"/>
      <c r="C946" s="282">
        <v>29</v>
      </c>
      <c r="D946" s="494">
        <v>20</v>
      </c>
    </row>
    <row r="947" spans="1:6">
      <c r="A947" s="859" t="s">
        <v>71</v>
      </c>
      <c r="B947" s="860"/>
      <c r="C947" s="282">
        <v>25</v>
      </c>
      <c r="D947" s="494">
        <v>20</v>
      </c>
    </row>
    <row r="948" spans="1:6">
      <c r="A948" s="859" t="s">
        <v>85</v>
      </c>
      <c r="B948" s="860"/>
      <c r="C948" s="282">
        <v>10</v>
      </c>
      <c r="D948" s="494">
        <v>10</v>
      </c>
    </row>
    <row r="949" spans="1:6">
      <c r="A949" s="859" t="s">
        <v>796</v>
      </c>
      <c r="B949" s="860"/>
      <c r="C949" s="282">
        <v>0.1</v>
      </c>
      <c r="D949" s="494">
        <v>0.1</v>
      </c>
    </row>
    <row r="950" spans="1:6">
      <c r="A950" s="859" t="s">
        <v>38</v>
      </c>
      <c r="B950" s="860"/>
      <c r="C950" s="282">
        <v>5</v>
      </c>
      <c r="D950" s="494">
        <v>5</v>
      </c>
    </row>
    <row r="951" spans="1:6" ht="15.75" thickBot="1">
      <c r="A951" s="861" t="s">
        <v>797</v>
      </c>
      <c r="B951" s="862"/>
      <c r="C951" s="651">
        <v>0</v>
      </c>
      <c r="D951" s="652">
        <v>5</v>
      </c>
    </row>
    <row r="952" spans="1:6" ht="15.75" thickBot="1">
      <c r="A952" s="863" t="s">
        <v>537</v>
      </c>
      <c r="B952" s="864"/>
      <c r="C952" s="653"/>
      <c r="D952" s="654">
        <v>100</v>
      </c>
      <c r="E952" s="650"/>
      <c r="F952" s="650"/>
    </row>
    <row r="953" spans="1:6">
      <c r="A953" s="865"/>
      <c r="B953" s="865"/>
      <c r="C953" s="655"/>
      <c r="D953" s="655"/>
      <c r="E953" s="655"/>
      <c r="F953" s="655"/>
    </row>
    <row r="954" spans="1:6" ht="15.75" thickBot="1">
      <c r="A954" s="866" t="s">
        <v>560</v>
      </c>
      <c r="B954" s="866"/>
      <c r="C954" s="866"/>
      <c r="D954" s="866"/>
      <c r="E954" s="866"/>
      <c r="F954" s="866"/>
    </row>
    <row r="955" spans="1:6">
      <c r="A955" s="867" t="s">
        <v>539</v>
      </c>
      <c r="B955" s="868"/>
      <c r="C955" s="868"/>
      <c r="D955" s="868"/>
      <c r="E955" s="869" t="s">
        <v>540</v>
      </c>
      <c r="F955" s="870"/>
    </row>
    <row r="956" spans="1:6" ht="41.25" thickBot="1">
      <c r="A956" s="656" t="s">
        <v>541</v>
      </c>
      <c r="B956" s="657" t="s">
        <v>542</v>
      </c>
      <c r="C956" s="657" t="s">
        <v>543</v>
      </c>
      <c r="D956" s="657" t="s">
        <v>561</v>
      </c>
      <c r="E956" s="871"/>
      <c r="F956" s="872"/>
    </row>
    <row r="957" spans="1:6" ht="15.75" thickBot="1">
      <c r="A957" s="659" t="s">
        <v>798</v>
      </c>
      <c r="B957" s="660" t="s">
        <v>652</v>
      </c>
      <c r="C957" s="660" t="s">
        <v>668</v>
      </c>
      <c r="D957" s="660" t="s">
        <v>799</v>
      </c>
      <c r="E957" s="873">
        <v>21.3</v>
      </c>
      <c r="F957" s="874"/>
    </row>
    <row r="958" spans="1:6">
      <c r="A958" s="662"/>
      <c r="B958" s="662"/>
      <c r="C958" s="655"/>
      <c r="D958" s="655"/>
      <c r="E958" s="655"/>
      <c r="F958" s="655"/>
    </row>
    <row r="959" spans="1:6">
      <c r="A959" s="865" t="s">
        <v>549</v>
      </c>
      <c r="B959" s="865"/>
      <c r="C959" s="865"/>
      <c r="D959" s="865"/>
      <c r="E959" s="865"/>
      <c r="F959" s="865"/>
    </row>
    <row r="960" spans="1:6">
      <c r="A960" s="875" t="s">
        <v>800</v>
      </c>
      <c r="B960" s="875"/>
      <c r="C960" s="875"/>
      <c r="D960" s="875"/>
      <c r="E960" s="875"/>
      <c r="F960" s="875"/>
    </row>
    <row r="961" spans="1:6">
      <c r="A961" s="876" t="s">
        <v>551</v>
      </c>
      <c r="B961" s="876"/>
      <c r="C961" s="663" t="s">
        <v>567</v>
      </c>
    </row>
    <row r="965" spans="1:6">
      <c r="A965" s="930" t="s">
        <v>526</v>
      </c>
      <c r="B965" s="930"/>
      <c r="C965" s="931" t="s">
        <v>801</v>
      </c>
      <c r="D965" s="931"/>
      <c r="E965" s="931"/>
      <c r="F965" s="931"/>
    </row>
    <row r="966" spans="1:6">
      <c r="A966" s="940" t="s">
        <v>527</v>
      </c>
      <c r="B966" s="940"/>
      <c r="C966" s="931" t="s">
        <v>249</v>
      </c>
      <c r="D966" s="931"/>
      <c r="E966" s="931"/>
      <c r="F966" s="931"/>
    </row>
    <row r="967" spans="1:6">
      <c r="A967" s="930" t="s">
        <v>528</v>
      </c>
      <c r="B967" s="930"/>
      <c r="C967" s="931" t="s">
        <v>801</v>
      </c>
      <c r="D967" s="931"/>
      <c r="E967" s="931"/>
      <c r="F967" s="931"/>
    </row>
    <row r="968" spans="1:6" ht="15.75" thickBot="1">
      <c r="A968" s="932" t="s">
        <v>530</v>
      </c>
      <c r="B968" s="932"/>
      <c r="C968" s="931" t="s">
        <v>554</v>
      </c>
      <c r="D968" s="931"/>
      <c r="E968" s="931"/>
      <c r="F968" s="931"/>
    </row>
    <row r="969" spans="1:6">
      <c r="A969" s="933" t="s">
        <v>532</v>
      </c>
      <c r="B969" s="934"/>
      <c r="C969" s="937" t="s">
        <v>555</v>
      </c>
      <c r="D969" s="938"/>
      <c r="E969" s="684"/>
      <c r="F969" s="684"/>
    </row>
    <row r="970" spans="1:6">
      <c r="A970" s="935"/>
      <c r="B970" s="936"/>
      <c r="C970" s="936" t="s">
        <v>534</v>
      </c>
      <c r="D970" s="939"/>
      <c r="E970" s="685"/>
      <c r="F970" s="685"/>
    </row>
    <row r="971" spans="1:6">
      <c r="A971" s="935"/>
      <c r="B971" s="936"/>
      <c r="C971" s="686" t="s">
        <v>535</v>
      </c>
      <c r="D971" s="687" t="s">
        <v>536</v>
      </c>
      <c r="E971" s="684"/>
      <c r="F971" s="684"/>
    </row>
    <row r="972" spans="1:6">
      <c r="A972" s="926" t="s">
        <v>121</v>
      </c>
      <c r="B972" s="927"/>
      <c r="C972" s="688">
        <v>25</v>
      </c>
      <c r="D972" s="689">
        <v>20</v>
      </c>
      <c r="E972" s="690"/>
      <c r="F972" s="690"/>
    </row>
    <row r="973" spans="1:6">
      <c r="A973" s="928" t="s">
        <v>67</v>
      </c>
      <c r="B973" s="929"/>
      <c r="C973" s="691">
        <v>15</v>
      </c>
      <c r="D973" s="692">
        <v>10.5</v>
      </c>
      <c r="E973"/>
      <c r="F973"/>
    </row>
    <row r="974" spans="1:6">
      <c r="A974" s="928" t="s">
        <v>802</v>
      </c>
      <c r="B974" s="929"/>
      <c r="C974" s="691">
        <v>10.5</v>
      </c>
      <c r="D974" s="692">
        <v>10.5</v>
      </c>
      <c r="E974"/>
      <c r="F974"/>
    </row>
    <row r="975" spans="1:6">
      <c r="A975" s="928" t="s">
        <v>131</v>
      </c>
      <c r="B975" s="929"/>
      <c r="C975" s="691">
        <v>8.5</v>
      </c>
      <c r="D975" s="692">
        <v>6.4</v>
      </c>
      <c r="E975"/>
      <c r="F975"/>
    </row>
    <row r="976" spans="1:6">
      <c r="A976" s="928" t="s">
        <v>803</v>
      </c>
      <c r="B976" s="929"/>
      <c r="C976" s="691">
        <v>6.4</v>
      </c>
      <c r="D976" s="692">
        <v>6.4</v>
      </c>
      <c r="E976"/>
      <c r="F976"/>
    </row>
    <row r="977" spans="1:6">
      <c r="A977" s="928" t="s">
        <v>69</v>
      </c>
      <c r="B977" s="929"/>
      <c r="C977" s="691">
        <v>5</v>
      </c>
      <c r="D977" s="692">
        <v>4.2</v>
      </c>
      <c r="E977"/>
      <c r="F977"/>
    </row>
    <row r="978" spans="1:6">
      <c r="A978" s="928" t="s">
        <v>804</v>
      </c>
      <c r="B978" s="929"/>
      <c r="C978" s="691">
        <v>4.2</v>
      </c>
      <c r="D978" s="692">
        <v>4.2</v>
      </c>
      <c r="E978"/>
      <c r="F978"/>
    </row>
    <row r="979" spans="1:6">
      <c r="A979" s="928" t="s">
        <v>805</v>
      </c>
      <c r="B979" s="929"/>
      <c r="C979" s="691">
        <v>1</v>
      </c>
      <c r="D979" s="692">
        <v>0.74</v>
      </c>
      <c r="E979"/>
      <c r="F979"/>
    </row>
    <row r="980" spans="1:6">
      <c r="A980" s="928" t="s">
        <v>134</v>
      </c>
      <c r="B980" s="929"/>
      <c r="C980" s="691">
        <v>4</v>
      </c>
      <c r="D980" s="692">
        <v>4</v>
      </c>
      <c r="E980"/>
      <c r="F980"/>
    </row>
    <row r="981" spans="1:6">
      <c r="A981" s="928" t="s">
        <v>29</v>
      </c>
      <c r="B981" s="929"/>
      <c r="C981" s="691">
        <v>120</v>
      </c>
      <c r="D981" s="692">
        <v>120</v>
      </c>
      <c r="E981"/>
      <c r="F981"/>
    </row>
    <row r="982" spans="1:6" ht="15.75" thickBot="1">
      <c r="A982" s="915" t="s">
        <v>31</v>
      </c>
      <c r="B982" s="916"/>
      <c r="C982" s="693">
        <v>0.35</v>
      </c>
      <c r="D982" s="694">
        <v>0.35</v>
      </c>
      <c r="E982"/>
      <c r="F982"/>
    </row>
    <row r="983" spans="1:6" ht="15.75" thickBot="1">
      <c r="A983" s="917" t="s">
        <v>537</v>
      </c>
      <c r="B983" s="918"/>
      <c r="C983" s="695"/>
      <c r="D983" s="696">
        <v>100</v>
      </c>
      <c r="E983" s="697"/>
      <c r="F983" s="697"/>
    </row>
    <row r="984" spans="1:6">
      <c r="A984" s="912"/>
      <c r="B984" s="912"/>
      <c r="C984" s="698"/>
      <c r="D984" s="698"/>
      <c r="E984" s="698"/>
      <c r="F984" s="698"/>
    </row>
    <row r="985" spans="1:6" ht="15.75" thickBot="1">
      <c r="A985" s="919" t="s">
        <v>560</v>
      </c>
      <c r="B985" s="919"/>
      <c r="C985" s="919"/>
      <c r="D985" s="919"/>
      <c r="E985" s="919"/>
      <c r="F985" s="919"/>
    </row>
    <row r="986" spans="1:6">
      <c r="A986" s="920" t="s">
        <v>539</v>
      </c>
      <c r="B986" s="921"/>
      <c r="C986" s="921"/>
      <c r="D986" s="921"/>
      <c r="E986" s="922" t="s">
        <v>540</v>
      </c>
      <c r="F986" s="923"/>
    </row>
    <row r="987" spans="1:6" ht="51.75" thickBot="1">
      <c r="A987" s="699" t="s">
        <v>541</v>
      </c>
      <c r="B987" s="700" t="s">
        <v>542</v>
      </c>
      <c r="C987" s="700" t="s">
        <v>543</v>
      </c>
      <c r="D987" s="700" t="s">
        <v>561</v>
      </c>
      <c r="E987" s="924"/>
      <c r="F987" s="925"/>
    </row>
    <row r="988" spans="1:6" ht="15.75" thickBot="1">
      <c r="A988" s="701" t="s">
        <v>806</v>
      </c>
      <c r="B988" s="702" t="s">
        <v>807</v>
      </c>
      <c r="C988" s="702" t="s">
        <v>808</v>
      </c>
      <c r="D988" s="702" t="s">
        <v>809</v>
      </c>
      <c r="E988" s="910">
        <v>9.8699999999999992</v>
      </c>
      <c r="F988" s="911"/>
    </row>
    <row r="989" spans="1:6">
      <c r="A989" s="703"/>
      <c r="B989" s="703"/>
      <c r="C989" s="698"/>
      <c r="D989" s="698"/>
      <c r="E989" s="698"/>
      <c r="F989" s="698"/>
    </row>
    <row r="990" spans="1:6">
      <c r="A990" s="912" t="s">
        <v>549</v>
      </c>
      <c r="B990" s="912"/>
      <c r="C990" s="912"/>
      <c r="D990" s="912"/>
      <c r="E990" s="912"/>
      <c r="F990" s="912"/>
    </row>
    <row r="991" spans="1:6">
      <c r="A991" s="913" t="s">
        <v>810</v>
      </c>
      <c r="B991" s="913"/>
      <c r="C991" s="913"/>
      <c r="D991" s="913"/>
      <c r="E991" s="913"/>
      <c r="F991" s="913"/>
    </row>
    <row r="992" spans="1:6">
      <c r="A992" s="914" t="s">
        <v>551</v>
      </c>
      <c r="B992" s="914"/>
      <c r="C992" t="s">
        <v>552</v>
      </c>
      <c r="D992"/>
      <c r="E992"/>
      <c r="F992"/>
    </row>
    <row r="993" spans="1:6">
      <c r="A993"/>
      <c r="B993"/>
      <c r="C993"/>
      <c r="D993"/>
      <c r="E993"/>
      <c r="F993"/>
    </row>
    <row r="994" spans="1:6">
      <c r="A994"/>
      <c r="B994"/>
      <c r="C994"/>
      <c r="D994"/>
      <c r="E994"/>
      <c r="F994"/>
    </row>
    <row r="995" spans="1:6">
      <c r="A995"/>
      <c r="B995"/>
      <c r="C995"/>
      <c r="D995"/>
      <c r="E995"/>
      <c r="F995"/>
    </row>
    <row r="996" spans="1:6">
      <c r="A996" s="886" t="s">
        <v>526</v>
      </c>
      <c r="B996" s="886"/>
      <c r="C996" s="889" t="s">
        <v>811</v>
      </c>
      <c r="D996" s="889"/>
      <c r="E996" s="889"/>
      <c r="F996" s="889"/>
    </row>
    <row r="997" spans="1:6">
      <c r="A997" s="890" t="s">
        <v>527</v>
      </c>
      <c r="B997" s="890"/>
      <c r="C997" s="889" t="s">
        <v>194</v>
      </c>
      <c r="D997" s="889"/>
      <c r="E997" s="889"/>
      <c r="F997" s="889"/>
    </row>
    <row r="998" spans="1:6">
      <c r="A998" s="886" t="s">
        <v>528</v>
      </c>
      <c r="B998" s="886"/>
      <c r="C998" s="889" t="s">
        <v>811</v>
      </c>
      <c r="D998" s="889"/>
      <c r="E998" s="889"/>
      <c r="F998" s="889"/>
    </row>
    <row r="999" spans="1:6" ht="15.75" thickBot="1">
      <c r="A999" s="896" t="s">
        <v>530</v>
      </c>
      <c r="B999" s="896"/>
      <c r="C999" s="889" t="s">
        <v>713</v>
      </c>
      <c r="D999" s="889"/>
      <c r="E999" s="889"/>
      <c r="F999" s="889"/>
    </row>
    <row r="1000" spans="1:6">
      <c r="A1000" s="893" t="s">
        <v>532</v>
      </c>
      <c r="B1000" s="894"/>
      <c r="C1000" s="897" t="s">
        <v>555</v>
      </c>
      <c r="D1000" s="898"/>
      <c r="E1000" s="643"/>
      <c r="F1000" s="643"/>
    </row>
    <row r="1001" spans="1:6">
      <c r="A1001" s="895"/>
      <c r="B1001" s="891"/>
      <c r="C1001" s="891" t="s">
        <v>534</v>
      </c>
      <c r="D1001" s="892"/>
      <c r="E1001" s="644"/>
      <c r="F1001" s="644"/>
    </row>
    <row r="1002" spans="1:6">
      <c r="A1002" s="895"/>
      <c r="B1002" s="891"/>
      <c r="C1002" s="645" t="s">
        <v>535</v>
      </c>
      <c r="D1002" s="646" t="s">
        <v>536</v>
      </c>
      <c r="E1002" s="643"/>
      <c r="F1002" s="643"/>
    </row>
    <row r="1003" spans="1:6">
      <c r="A1003" s="884" t="s">
        <v>195</v>
      </c>
      <c r="B1003" s="885"/>
      <c r="C1003" s="647">
        <v>147.5</v>
      </c>
      <c r="D1003" s="648">
        <v>130.62</v>
      </c>
      <c r="E1003" s="649"/>
      <c r="F1003" s="649"/>
    </row>
    <row r="1004" spans="1:6">
      <c r="A1004" s="859" t="s">
        <v>576</v>
      </c>
      <c r="B1004" s="860"/>
      <c r="C1004" s="282">
        <v>155.62</v>
      </c>
      <c r="D1004" s="494">
        <v>115</v>
      </c>
    </row>
    <row r="1005" spans="1:6">
      <c r="A1005" s="859" t="s">
        <v>577</v>
      </c>
      <c r="B1005" s="860"/>
      <c r="C1005" s="282">
        <v>148.75</v>
      </c>
      <c r="D1005" s="494">
        <v>110.62</v>
      </c>
    </row>
    <row r="1006" spans="1:6">
      <c r="A1006" s="859" t="s">
        <v>812</v>
      </c>
      <c r="B1006" s="860"/>
      <c r="C1006" s="282">
        <v>70</v>
      </c>
      <c r="D1006" s="494">
        <v>68.12</v>
      </c>
    </row>
    <row r="1007" spans="1:6">
      <c r="A1007" s="882" t="s">
        <v>813</v>
      </c>
      <c r="B1007" s="883"/>
      <c r="C1007" s="282">
        <v>0</v>
      </c>
      <c r="D1007" s="494">
        <v>50</v>
      </c>
    </row>
    <row r="1008" spans="1:6">
      <c r="A1008" s="859" t="s">
        <v>814</v>
      </c>
      <c r="B1008" s="860"/>
      <c r="C1008" s="282">
        <v>0</v>
      </c>
      <c r="D1008" s="494">
        <v>50</v>
      </c>
    </row>
    <row r="1009" spans="1:6">
      <c r="A1009" s="859" t="s">
        <v>815</v>
      </c>
      <c r="B1009" s="860"/>
      <c r="C1009" s="282">
        <v>0</v>
      </c>
      <c r="D1009" s="494">
        <v>50</v>
      </c>
    </row>
    <row r="1010" spans="1:6" ht="15.75" thickBot="1">
      <c r="A1010" s="887" t="s">
        <v>788</v>
      </c>
      <c r="B1010" s="888"/>
      <c r="C1010" s="651">
        <v>0</v>
      </c>
      <c r="D1010" s="652">
        <v>50</v>
      </c>
    </row>
    <row r="1011" spans="1:6" ht="15.75" thickBot="1">
      <c r="A1011" s="863" t="s">
        <v>537</v>
      </c>
      <c r="B1011" s="864"/>
      <c r="C1011" s="653"/>
      <c r="D1011" s="654">
        <v>100</v>
      </c>
      <c r="E1011" s="650"/>
      <c r="F1011" s="650"/>
    </row>
    <row r="1012" spans="1:6">
      <c r="A1012" s="865"/>
      <c r="B1012" s="865"/>
      <c r="C1012" s="655"/>
      <c r="D1012" s="655"/>
      <c r="E1012" s="655"/>
      <c r="F1012" s="655"/>
    </row>
    <row r="1013" spans="1:6" ht="15.75" thickBot="1">
      <c r="A1013" s="866" t="s">
        <v>560</v>
      </c>
      <c r="B1013" s="866"/>
      <c r="C1013" s="866"/>
      <c r="D1013" s="866"/>
      <c r="E1013" s="866"/>
      <c r="F1013" s="866"/>
    </row>
    <row r="1014" spans="1:6">
      <c r="A1014" s="867" t="s">
        <v>539</v>
      </c>
      <c r="B1014" s="868"/>
      <c r="C1014" s="868"/>
      <c r="D1014" s="868"/>
      <c r="E1014" s="869" t="s">
        <v>540</v>
      </c>
      <c r="F1014" s="870"/>
    </row>
    <row r="1015" spans="1:6" ht="41.25" thickBot="1">
      <c r="A1015" s="656" t="s">
        <v>541</v>
      </c>
      <c r="B1015" s="657" t="s">
        <v>542</v>
      </c>
      <c r="C1015" s="657" t="s">
        <v>543</v>
      </c>
      <c r="D1015" s="657" t="s">
        <v>561</v>
      </c>
      <c r="E1015" s="871"/>
      <c r="F1015" s="872"/>
    </row>
    <row r="1016" spans="1:6" ht="15.75" thickBot="1">
      <c r="A1016" s="659" t="s">
        <v>816</v>
      </c>
      <c r="B1016" s="660" t="s">
        <v>817</v>
      </c>
      <c r="C1016" s="660" t="s">
        <v>818</v>
      </c>
      <c r="D1016" s="660" t="s">
        <v>819</v>
      </c>
      <c r="E1016" s="873">
        <v>0.01</v>
      </c>
      <c r="F1016" s="874"/>
    </row>
    <row r="1017" spans="1:6">
      <c r="A1017" s="662"/>
      <c r="B1017" s="662"/>
      <c r="C1017" s="655"/>
      <c r="D1017" s="655"/>
      <c r="E1017" s="655"/>
      <c r="F1017" s="655"/>
    </row>
    <row r="1018" spans="1:6">
      <c r="A1018" s="865" t="s">
        <v>549</v>
      </c>
      <c r="B1018" s="865"/>
      <c r="C1018" s="865"/>
      <c r="D1018" s="865"/>
      <c r="E1018" s="865"/>
      <c r="F1018" s="865"/>
    </row>
    <row r="1019" spans="1:6">
      <c r="A1019" s="875" t="s">
        <v>820</v>
      </c>
      <c r="B1019" s="875"/>
      <c r="C1019" s="875"/>
      <c r="D1019" s="875"/>
      <c r="E1019" s="875"/>
      <c r="F1019" s="875"/>
    </row>
    <row r="1020" spans="1:6">
      <c r="A1020" s="876" t="s">
        <v>551</v>
      </c>
      <c r="B1020" s="876"/>
      <c r="C1020" s="663" t="s">
        <v>590</v>
      </c>
    </row>
    <row r="1024" spans="1:6">
      <c r="A1024" s="886" t="s">
        <v>526</v>
      </c>
      <c r="B1024" s="886"/>
      <c r="C1024" s="889" t="s">
        <v>821</v>
      </c>
      <c r="D1024" s="889"/>
      <c r="E1024" s="889"/>
      <c r="F1024" s="889"/>
    </row>
    <row r="1025" spans="1:6">
      <c r="A1025" s="890" t="s">
        <v>527</v>
      </c>
      <c r="B1025" s="890"/>
      <c r="C1025" s="889" t="s">
        <v>311</v>
      </c>
      <c r="D1025" s="889"/>
      <c r="E1025" s="889"/>
      <c r="F1025" s="889"/>
    </row>
    <row r="1026" spans="1:6">
      <c r="A1026" s="886" t="s">
        <v>528</v>
      </c>
      <c r="B1026" s="886"/>
      <c r="C1026" s="889" t="s">
        <v>821</v>
      </c>
      <c r="D1026" s="889"/>
      <c r="E1026" s="889"/>
      <c r="F1026" s="889"/>
    </row>
    <row r="1027" spans="1:6" ht="15.75" thickBot="1">
      <c r="A1027" s="896" t="s">
        <v>530</v>
      </c>
      <c r="B1027" s="896"/>
      <c r="C1027" s="889" t="s">
        <v>554</v>
      </c>
      <c r="D1027" s="889"/>
      <c r="E1027" s="889"/>
      <c r="F1027" s="889"/>
    </row>
    <row r="1028" spans="1:6">
      <c r="A1028" s="893" t="s">
        <v>532</v>
      </c>
      <c r="B1028" s="894"/>
      <c r="C1028" s="897" t="s">
        <v>555</v>
      </c>
      <c r="D1028" s="898"/>
      <c r="E1028" s="643"/>
      <c r="F1028" s="643"/>
    </row>
    <row r="1029" spans="1:6">
      <c r="A1029" s="895"/>
      <c r="B1029" s="891"/>
      <c r="C1029" s="891" t="s">
        <v>534</v>
      </c>
      <c r="D1029" s="892"/>
      <c r="E1029" s="644"/>
      <c r="F1029" s="644"/>
    </row>
    <row r="1030" spans="1:6">
      <c r="A1030" s="895"/>
      <c r="B1030" s="891"/>
      <c r="C1030" s="645" t="s">
        <v>535</v>
      </c>
      <c r="D1030" s="646" t="s">
        <v>536</v>
      </c>
      <c r="E1030" s="643"/>
      <c r="F1030" s="643"/>
    </row>
    <row r="1031" spans="1:6">
      <c r="A1031" s="884" t="s">
        <v>67</v>
      </c>
      <c r="B1031" s="885"/>
      <c r="C1031" s="647">
        <v>40</v>
      </c>
      <c r="D1031" s="648">
        <v>30</v>
      </c>
      <c r="E1031" s="649"/>
      <c r="F1031" s="649"/>
    </row>
    <row r="1032" spans="1:6">
      <c r="A1032" s="859" t="s">
        <v>188</v>
      </c>
      <c r="B1032" s="860"/>
      <c r="C1032" s="282">
        <v>12</v>
      </c>
      <c r="D1032" s="494">
        <v>9.6</v>
      </c>
    </row>
    <row r="1033" spans="1:6">
      <c r="A1033" s="859" t="s">
        <v>131</v>
      </c>
      <c r="B1033" s="860"/>
      <c r="C1033" s="282">
        <v>8</v>
      </c>
      <c r="D1033" s="494">
        <v>6.4</v>
      </c>
    </row>
    <row r="1034" spans="1:6">
      <c r="A1034" s="859" t="s">
        <v>69</v>
      </c>
      <c r="B1034" s="860"/>
      <c r="C1034" s="282">
        <v>4</v>
      </c>
      <c r="D1034" s="494">
        <v>3.4</v>
      </c>
    </row>
    <row r="1035" spans="1:6">
      <c r="A1035" s="859" t="s">
        <v>313</v>
      </c>
      <c r="B1035" s="860"/>
      <c r="C1035" s="282">
        <v>3</v>
      </c>
      <c r="D1035" s="494">
        <v>3</v>
      </c>
    </row>
    <row r="1036" spans="1:6">
      <c r="A1036" s="859" t="s">
        <v>763</v>
      </c>
      <c r="B1036" s="860"/>
      <c r="C1036" s="282">
        <v>0</v>
      </c>
      <c r="D1036" s="494">
        <v>120</v>
      </c>
    </row>
    <row r="1037" spans="1:6">
      <c r="A1037" s="859" t="s">
        <v>134</v>
      </c>
      <c r="B1037" s="860"/>
      <c r="C1037" s="282">
        <v>4</v>
      </c>
      <c r="D1037" s="494">
        <v>4</v>
      </c>
    </row>
    <row r="1038" spans="1:6" ht="15.75" thickBot="1">
      <c r="A1038" s="887" t="s">
        <v>31</v>
      </c>
      <c r="B1038" s="888"/>
      <c r="C1038" s="651">
        <v>0.2</v>
      </c>
      <c r="D1038" s="652">
        <v>0.2</v>
      </c>
    </row>
    <row r="1039" spans="1:6" ht="15.75" thickBot="1">
      <c r="A1039" s="863" t="s">
        <v>537</v>
      </c>
      <c r="B1039" s="864"/>
      <c r="C1039" s="653"/>
      <c r="D1039" s="654">
        <v>100</v>
      </c>
      <c r="E1039" s="650"/>
      <c r="F1039" s="650"/>
    </row>
    <row r="1040" spans="1:6">
      <c r="A1040" s="865"/>
      <c r="B1040" s="865"/>
      <c r="C1040" s="655"/>
      <c r="D1040" s="655"/>
      <c r="E1040" s="655"/>
      <c r="F1040" s="655"/>
    </row>
    <row r="1041" spans="1:6" ht="15.75" thickBot="1">
      <c r="A1041" s="866" t="s">
        <v>560</v>
      </c>
      <c r="B1041" s="866"/>
      <c r="C1041" s="866"/>
      <c r="D1041" s="866"/>
      <c r="E1041" s="866"/>
      <c r="F1041" s="866"/>
    </row>
    <row r="1042" spans="1:6">
      <c r="A1042" s="867" t="s">
        <v>539</v>
      </c>
      <c r="B1042" s="868"/>
      <c r="C1042" s="868"/>
      <c r="D1042" s="868"/>
      <c r="E1042" s="869" t="s">
        <v>540</v>
      </c>
      <c r="F1042" s="870"/>
    </row>
    <row r="1043" spans="1:6" ht="41.25" thickBot="1">
      <c r="A1043" s="656" t="s">
        <v>541</v>
      </c>
      <c r="B1043" s="657" t="s">
        <v>542</v>
      </c>
      <c r="C1043" s="657" t="s">
        <v>543</v>
      </c>
      <c r="D1043" s="657" t="s">
        <v>561</v>
      </c>
      <c r="E1043" s="871"/>
      <c r="F1043" s="872"/>
    </row>
    <row r="1044" spans="1:6" ht="15.75" thickBot="1">
      <c r="A1044" s="659" t="s">
        <v>822</v>
      </c>
      <c r="B1044" s="660" t="s">
        <v>823</v>
      </c>
      <c r="C1044" s="660" t="s">
        <v>824</v>
      </c>
      <c r="D1044" s="660" t="s">
        <v>825</v>
      </c>
      <c r="E1044" s="873">
        <v>3.65</v>
      </c>
      <c r="F1044" s="874"/>
    </row>
    <row r="1045" spans="1:6">
      <c r="A1045" s="662"/>
      <c r="B1045" s="662"/>
      <c r="C1045" s="655"/>
      <c r="D1045" s="655"/>
      <c r="E1045" s="655"/>
      <c r="F1045" s="655"/>
    </row>
    <row r="1046" spans="1:6">
      <c r="A1046" s="865" t="s">
        <v>549</v>
      </c>
      <c r="B1046" s="865"/>
      <c r="C1046" s="865"/>
      <c r="D1046" s="865"/>
      <c r="E1046" s="865"/>
      <c r="F1046" s="865"/>
    </row>
    <row r="1047" spans="1:6">
      <c r="A1047" s="875" t="s">
        <v>826</v>
      </c>
      <c r="B1047" s="875"/>
      <c r="C1047" s="875"/>
      <c r="D1047" s="875"/>
      <c r="E1047" s="875"/>
      <c r="F1047" s="875"/>
    </row>
    <row r="1048" spans="1:6">
      <c r="A1048" s="876" t="s">
        <v>551</v>
      </c>
      <c r="B1048" s="876"/>
      <c r="C1048" s="663" t="s">
        <v>552</v>
      </c>
    </row>
    <row r="1052" spans="1:6">
      <c r="A1052" s="886" t="s">
        <v>526</v>
      </c>
      <c r="B1052" s="886"/>
      <c r="C1052" s="889" t="s">
        <v>827</v>
      </c>
      <c r="D1052" s="889"/>
      <c r="E1052" s="889"/>
      <c r="F1052" s="889"/>
    </row>
    <row r="1053" spans="1:6">
      <c r="A1053" s="890" t="s">
        <v>527</v>
      </c>
      <c r="B1053" s="890"/>
      <c r="C1053" s="889" t="s">
        <v>327</v>
      </c>
      <c r="D1053" s="889"/>
      <c r="E1053" s="889"/>
      <c r="F1053" s="889"/>
    </row>
    <row r="1054" spans="1:6">
      <c r="A1054" s="886" t="s">
        <v>528</v>
      </c>
      <c r="B1054" s="886"/>
      <c r="C1054" s="889" t="s">
        <v>827</v>
      </c>
      <c r="D1054" s="889"/>
      <c r="E1054" s="889"/>
      <c r="F1054" s="889"/>
    </row>
    <row r="1055" spans="1:6" ht="15.75" thickBot="1">
      <c r="A1055" s="896" t="s">
        <v>530</v>
      </c>
      <c r="B1055" s="896"/>
      <c r="C1055" s="889" t="s">
        <v>554</v>
      </c>
      <c r="D1055" s="889"/>
      <c r="E1055" s="889"/>
      <c r="F1055" s="889"/>
    </row>
    <row r="1056" spans="1:6">
      <c r="A1056" s="893" t="s">
        <v>532</v>
      </c>
      <c r="B1056" s="894"/>
      <c r="C1056" s="897" t="s">
        <v>555</v>
      </c>
      <c r="D1056" s="898"/>
      <c r="E1056" s="643"/>
      <c r="F1056" s="643"/>
    </row>
    <row r="1057" spans="1:6">
      <c r="A1057" s="895"/>
      <c r="B1057" s="891"/>
      <c r="C1057" s="891" t="s">
        <v>534</v>
      </c>
      <c r="D1057" s="892"/>
      <c r="E1057" s="644"/>
      <c r="F1057" s="644"/>
    </row>
    <row r="1058" spans="1:6">
      <c r="A1058" s="895"/>
      <c r="B1058" s="891"/>
      <c r="C1058" s="645" t="s">
        <v>535</v>
      </c>
      <c r="D1058" s="646" t="s">
        <v>536</v>
      </c>
      <c r="E1058" s="643"/>
      <c r="F1058" s="643"/>
    </row>
    <row r="1059" spans="1:6">
      <c r="A1059" s="884" t="s">
        <v>294</v>
      </c>
      <c r="B1059" s="885"/>
      <c r="C1059" s="647">
        <v>10</v>
      </c>
      <c r="D1059" s="648">
        <v>10</v>
      </c>
      <c r="E1059" s="649"/>
      <c r="F1059" s="649"/>
    </row>
    <row r="1060" spans="1:6">
      <c r="A1060" s="859" t="s">
        <v>29</v>
      </c>
      <c r="B1060" s="860"/>
      <c r="C1060" s="282">
        <v>60</v>
      </c>
      <c r="D1060" s="494">
        <v>60</v>
      </c>
    </row>
    <row r="1061" spans="1:6">
      <c r="A1061" s="882" t="s">
        <v>828</v>
      </c>
      <c r="B1061" s="883"/>
      <c r="C1061" s="282">
        <v>0</v>
      </c>
      <c r="D1061" s="494">
        <v>26.5</v>
      </c>
    </row>
    <row r="1062" spans="1:6">
      <c r="A1062" s="859" t="s">
        <v>27</v>
      </c>
      <c r="B1062" s="860"/>
      <c r="C1062" s="282">
        <v>75</v>
      </c>
      <c r="D1062" s="494">
        <v>75</v>
      </c>
    </row>
    <row r="1063" spans="1:6">
      <c r="A1063" s="859" t="s">
        <v>33</v>
      </c>
      <c r="B1063" s="860"/>
      <c r="C1063" s="282">
        <v>2</v>
      </c>
      <c r="D1063" s="494">
        <v>2</v>
      </c>
    </row>
    <row r="1064" spans="1:6">
      <c r="A1064" s="859" t="s">
        <v>25</v>
      </c>
      <c r="B1064" s="860"/>
      <c r="C1064" s="282">
        <v>2.5</v>
      </c>
      <c r="D1064" s="494">
        <v>2.5</v>
      </c>
    </row>
    <row r="1065" spans="1:6" ht="15.75" thickBot="1">
      <c r="A1065" s="887" t="s">
        <v>31</v>
      </c>
      <c r="B1065" s="888"/>
      <c r="C1065" s="651">
        <v>0.25</v>
      </c>
      <c r="D1065" s="652">
        <v>0.25</v>
      </c>
    </row>
    <row r="1066" spans="1:6" ht="15.75" thickBot="1">
      <c r="A1066" s="863" t="s">
        <v>537</v>
      </c>
      <c r="B1066" s="864"/>
      <c r="C1066" s="653"/>
      <c r="D1066" s="654">
        <v>100</v>
      </c>
      <c r="E1066" s="650"/>
      <c r="F1066" s="650"/>
    </row>
    <row r="1067" spans="1:6">
      <c r="A1067" s="865"/>
      <c r="B1067" s="865"/>
      <c r="C1067" s="655"/>
      <c r="D1067" s="655"/>
      <c r="E1067" s="655"/>
      <c r="F1067" s="655"/>
    </row>
    <row r="1068" spans="1:6" ht="15.75" thickBot="1">
      <c r="A1068" s="866" t="s">
        <v>560</v>
      </c>
      <c r="B1068" s="866"/>
      <c r="C1068" s="866"/>
      <c r="D1068" s="866"/>
      <c r="E1068" s="866"/>
      <c r="F1068" s="866"/>
    </row>
    <row r="1069" spans="1:6">
      <c r="A1069" s="867" t="s">
        <v>539</v>
      </c>
      <c r="B1069" s="868"/>
      <c r="C1069" s="868"/>
      <c r="D1069" s="868"/>
      <c r="E1069" s="869" t="s">
        <v>540</v>
      </c>
      <c r="F1069" s="870"/>
    </row>
    <row r="1070" spans="1:6" ht="41.25" thickBot="1">
      <c r="A1070" s="656" t="s">
        <v>541</v>
      </c>
      <c r="B1070" s="657" t="s">
        <v>542</v>
      </c>
      <c r="C1070" s="657" t="s">
        <v>543</v>
      </c>
      <c r="D1070" s="657" t="s">
        <v>561</v>
      </c>
      <c r="E1070" s="871"/>
      <c r="F1070" s="872"/>
    </row>
    <row r="1071" spans="1:6" ht="15.75" thickBot="1">
      <c r="A1071" s="659" t="s">
        <v>829</v>
      </c>
      <c r="B1071" s="660" t="s">
        <v>830</v>
      </c>
      <c r="C1071" s="660" t="s">
        <v>831</v>
      </c>
      <c r="D1071" s="660" t="s">
        <v>832</v>
      </c>
      <c r="E1071" s="873">
        <v>0.45</v>
      </c>
      <c r="F1071" s="874"/>
    </row>
    <row r="1072" spans="1:6">
      <c r="A1072" s="662"/>
      <c r="B1072" s="662"/>
      <c r="C1072" s="655"/>
      <c r="D1072" s="655"/>
      <c r="E1072" s="655"/>
      <c r="F1072" s="655"/>
    </row>
    <row r="1073" spans="1:6">
      <c r="A1073" s="865" t="s">
        <v>549</v>
      </c>
      <c r="B1073" s="865"/>
      <c r="C1073" s="865"/>
      <c r="D1073" s="865"/>
      <c r="E1073" s="865"/>
      <c r="F1073" s="865"/>
    </row>
    <row r="1074" spans="1:6">
      <c r="A1074" s="875" t="s">
        <v>833</v>
      </c>
      <c r="B1074" s="875"/>
      <c r="C1074" s="875"/>
      <c r="D1074" s="875"/>
      <c r="E1074" s="875"/>
      <c r="F1074" s="875"/>
    </row>
    <row r="1075" spans="1:6">
      <c r="A1075" s="876" t="s">
        <v>551</v>
      </c>
      <c r="B1075" s="876"/>
      <c r="C1075" s="663" t="s">
        <v>552</v>
      </c>
    </row>
    <row r="1079" spans="1:6">
      <c r="A1079" s="886" t="s">
        <v>526</v>
      </c>
      <c r="B1079" s="886"/>
      <c r="C1079" s="889" t="s">
        <v>834</v>
      </c>
      <c r="D1079" s="889"/>
      <c r="E1079" s="889"/>
      <c r="F1079" s="889"/>
    </row>
    <row r="1080" spans="1:6">
      <c r="A1080" s="890" t="s">
        <v>527</v>
      </c>
      <c r="B1080" s="890"/>
      <c r="C1080" s="889" t="s">
        <v>835</v>
      </c>
      <c r="D1080" s="889"/>
      <c r="E1080" s="889"/>
      <c r="F1080" s="889"/>
    </row>
    <row r="1081" spans="1:6">
      <c r="A1081" s="886" t="s">
        <v>528</v>
      </c>
      <c r="B1081" s="886"/>
      <c r="C1081" s="889" t="s">
        <v>834</v>
      </c>
      <c r="D1081" s="889"/>
      <c r="E1081" s="889"/>
      <c r="F1081" s="889"/>
    </row>
    <row r="1082" spans="1:6" ht="15.75" thickBot="1">
      <c r="A1082" s="896" t="s">
        <v>530</v>
      </c>
      <c r="B1082" s="896"/>
      <c r="C1082" s="889" t="s">
        <v>592</v>
      </c>
      <c r="D1082" s="889"/>
      <c r="E1082" s="889"/>
      <c r="F1082" s="889"/>
    </row>
    <row r="1083" spans="1:6">
      <c r="A1083" s="893" t="s">
        <v>532</v>
      </c>
      <c r="B1083" s="894"/>
      <c r="C1083" s="897" t="s">
        <v>555</v>
      </c>
      <c r="D1083" s="898"/>
      <c r="E1083" s="643"/>
      <c r="F1083" s="643"/>
    </row>
    <row r="1084" spans="1:6">
      <c r="A1084" s="895"/>
      <c r="B1084" s="891"/>
      <c r="C1084" s="891" t="s">
        <v>534</v>
      </c>
      <c r="D1084" s="892"/>
      <c r="E1084" s="644"/>
      <c r="F1084" s="644"/>
    </row>
    <row r="1085" spans="1:6">
      <c r="A1085" s="895"/>
      <c r="B1085" s="891"/>
      <c r="C1085" s="645" t="s">
        <v>535</v>
      </c>
      <c r="D1085" s="646" t="s">
        <v>536</v>
      </c>
      <c r="E1085" s="643"/>
      <c r="F1085" s="643"/>
    </row>
    <row r="1086" spans="1:6">
      <c r="A1086" s="884" t="s">
        <v>134</v>
      </c>
      <c r="B1086" s="885"/>
      <c r="C1086" s="647">
        <v>25</v>
      </c>
      <c r="D1086" s="648">
        <v>25</v>
      </c>
      <c r="E1086" s="649"/>
      <c r="F1086" s="649"/>
    </row>
    <row r="1087" spans="1:6">
      <c r="A1087" s="859" t="s">
        <v>83</v>
      </c>
      <c r="B1087" s="860"/>
      <c r="C1087" s="282">
        <v>7.5</v>
      </c>
      <c r="D1087" s="494">
        <v>7.5</v>
      </c>
    </row>
    <row r="1088" spans="1:6">
      <c r="A1088" s="859" t="s">
        <v>38</v>
      </c>
      <c r="B1088" s="860"/>
      <c r="C1088" s="282">
        <v>75</v>
      </c>
      <c r="D1088" s="494">
        <v>75</v>
      </c>
    </row>
    <row r="1089" spans="1:6">
      <c r="A1089" s="975" t="s">
        <v>836</v>
      </c>
      <c r="B1089" s="976"/>
      <c r="C1089" s="282">
        <v>75</v>
      </c>
      <c r="D1089" s="494">
        <v>75</v>
      </c>
    </row>
    <row r="1090" spans="1:6">
      <c r="A1090" s="882" t="s">
        <v>837</v>
      </c>
      <c r="B1090" s="883"/>
      <c r="C1090" s="282">
        <v>0</v>
      </c>
      <c r="D1090" s="494">
        <v>75</v>
      </c>
    </row>
    <row r="1091" spans="1:6">
      <c r="A1091" s="859" t="s">
        <v>597</v>
      </c>
      <c r="B1091" s="860"/>
      <c r="C1091" s="282">
        <v>0</v>
      </c>
      <c r="D1091" s="494">
        <v>0</v>
      </c>
    </row>
    <row r="1092" spans="1:6" ht="15.75" thickBot="1">
      <c r="A1092" s="887" t="s">
        <v>150</v>
      </c>
      <c r="B1092" s="888"/>
      <c r="C1092" s="651">
        <v>1</v>
      </c>
      <c r="D1092" s="652">
        <v>1</v>
      </c>
    </row>
    <row r="1093" spans="1:6" ht="15.75" thickBot="1">
      <c r="A1093" s="863" t="s">
        <v>537</v>
      </c>
      <c r="B1093" s="864"/>
      <c r="C1093" s="653"/>
      <c r="D1093" s="654">
        <v>100</v>
      </c>
      <c r="E1093" s="650"/>
      <c r="F1093" s="650"/>
    </row>
    <row r="1094" spans="1:6">
      <c r="A1094" s="865"/>
      <c r="B1094" s="865"/>
      <c r="C1094" s="655"/>
      <c r="D1094" s="655"/>
      <c r="E1094" s="655"/>
      <c r="F1094" s="655"/>
    </row>
    <row r="1095" spans="1:6" ht="15.75" thickBot="1">
      <c r="A1095" s="866" t="s">
        <v>560</v>
      </c>
      <c r="B1095" s="866"/>
      <c r="C1095" s="866"/>
      <c r="D1095" s="866"/>
      <c r="E1095" s="866"/>
      <c r="F1095" s="866"/>
    </row>
    <row r="1096" spans="1:6">
      <c r="A1096" s="867" t="s">
        <v>539</v>
      </c>
      <c r="B1096" s="868"/>
      <c r="C1096" s="868"/>
      <c r="D1096" s="868"/>
      <c r="E1096" s="869" t="s">
        <v>540</v>
      </c>
      <c r="F1096" s="870"/>
    </row>
    <row r="1097" spans="1:6" ht="41.25" thickBot="1">
      <c r="A1097" s="656" t="s">
        <v>541</v>
      </c>
      <c r="B1097" s="657" t="s">
        <v>542</v>
      </c>
      <c r="C1097" s="657" t="s">
        <v>543</v>
      </c>
      <c r="D1097" s="657" t="s">
        <v>561</v>
      </c>
      <c r="E1097" s="871"/>
      <c r="F1097" s="872"/>
    </row>
    <row r="1098" spans="1:6" ht="15.75" thickBot="1">
      <c r="A1098" s="659" t="s">
        <v>838</v>
      </c>
      <c r="B1098" s="660" t="s">
        <v>839</v>
      </c>
      <c r="C1098" s="660" t="s">
        <v>840</v>
      </c>
      <c r="D1098" s="660" t="s">
        <v>841</v>
      </c>
      <c r="E1098" s="873">
        <v>0.04</v>
      </c>
      <c r="F1098" s="874"/>
    </row>
    <row r="1099" spans="1:6">
      <c r="A1099" s="662"/>
      <c r="B1099" s="662"/>
      <c r="C1099" s="655"/>
      <c r="D1099" s="655"/>
      <c r="E1099" s="655"/>
      <c r="F1099" s="655"/>
    </row>
    <row r="1100" spans="1:6">
      <c r="A1100" s="865" t="s">
        <v>549</v>
      </c>
      <c r="B1100" s="865"/>
      <c r="C1100" s="865"/>
      <c r="D1100" s="865"/>
      <c r="E1100" s="865"/>
      <c r="F1100" s="865"/>
    </row>
    <row r="1101" spans="1:6">
      <c r="A1101" s="875" t="s">
        <v>842</v>
      </c>
      <c r="B1101" s="875"/>
      <c r="C1101" s="875"/>
      <c r="D1101" s="875"/>
      <c r="E1101" s="875"/>
      <c r="F1101" s="875"/>
    </row>
    <row r="1102" spans="1:6">
      <c r="A1102" s="876" t="s">
        <v>551</v>
      </c>
      <c r="B1102" s="876"/>
      <c r="C1102" s="663" t="s">
        <v>552</v>
      </c>
    </row>
    <row r="1106" spans="1:6">
      <c r="A1106" s="886" t="s">
        <v>526</v>
      </c>
      <c r="B1106" s="886"/>
      <c r="C1106" s="889" t="s">
        <v>843</v>
      </c>
      <c r="D1106" s="889"/>
      <c r="E1106" s="889"/>
      <c r="F1106" s="889"/>
    </row>
    <row r="1107" spans="1:6">
      <c r="A1107" s="890" t="s">
        <v>527</v>
      </c>
      <c r="B1107" s="890"/>
      <c r="C1107" s="889" t="s">
        <v>292</v>
      </c>
      <c r="D1107" s="889"/>
      <c r="E1107" s="889"/>
      <c r="F1107" s="889"/>
    </row>
    <row r="1108" spans="1:6">
      <c r="A1108" s="886" t="s">
        <v>528</v>
      </c>
      <c r="B1108" s="886"/>
      <c r="C1108" s="889" t="s">
        <v>843</v>
      </c>
      <c r="D1108" s="889"/>
      <c r="E1108" s="889"/>
      <c r="F1108" s="889"/>
    </row>
    <row r="1109" spans="1:6" ht="15.75" thickBot="1">
      <c r="A1109" s="896" t="s">
        <v>530</v>
      </c>
      <c r="B1109" s="896"/>
      <c r="C1109" s="889" t="s">
        <v>554</v>
      </c>
      <c r="D1109" s="889"/>
      <c r="E1109" s="889"/>
      <c r="F1109" s="889"/>
    </row>
    <row r="1110" spans="1:6">
      <c r="A1110" s="893" t="s">
        <v>532</v>
      </c>
      <c r="B1110" s="894"/>
      <c r="C1110" s="897" t="s">
        <v>555</v>
      </c>
      <c r="D1110" s="898"/>
      <c r="E1110" s="643"/>
      <c r="F1110" s="643"/>
    </row>
    <row r="1111" spans="1:6">
      <c r="A1111" s="895"/>
      <c r="B1111" s="891"/>
      <c r="C1111" s="891" t="s">
        <v>534</v>
      </c>
      <c r="D1111" s="892"/>
      <c r="E1111" s="644"/>
      <c r="F1111" s="644"/>
    </row>
    <row r="1112" spans="1:6">
      <c r="A1112" s="895"/>
      <c r="B1112" s="891"/>
      <c r="C1112" s="645" t="s">
        <v>535</v>
      </c>
      <c r="D1112" s="646" t="s">
        <v>536</v>
      </c>
      <c r="E1112" s="643"/>
      <c r="F1112" s="643"/>
    </row>
    <row r="1113" spans="1:6">
      <c r="A1113" s="884" t="s">
        <v>294</v>
      </c>
      <c r="B1113" s="885"/>
      <c r="C1113" s="647">
        <v>8</v>
      </c>
      <c r="D1113" s="648">
        <v>8</v>
      </c>
      <c r="E1113" s="649"/>
      <c r="F1113" s="649"/>
    </row>
    <row r="1114" spans="1:6">
      <c r="A1114" s="859" t="s">
        <v>67</v>
      </c>
      <c r="B1114" s="860"/>
      <c r="C1114" s="282">
        <v>20</v>
      </c>
      <c r="D1114" s="494">
        <v>14</v>
      </c>
    </row>
    <row r="1115" spans="1:6">
      <c r="A1115" s="859" t="s">
        <v>802</v>
      </c>
      <c r="B1115" s="860"/>
      <c r="C1115" s="282">
        <v>14</v>
      </c>
      <c r="D1115" s="494">
        <v>14</v>
      </c>
    </row>
    <row r="1116" spans="1:6">
      <c r="A1116" s="859" t="s">
        <v>131</v>
      </c>
      <c r="B1116" s="860"/>
      <c r="C1116" s="282">
        <v>8</v>
      </c>
      <c r="D1116" s="494">
        <v>6.4</v>
      </c>
    </row>
    <row r="1117" spans="1:6">
      <c r="A1117" s="859" t="s">
        <v>803</v>
      </c>
      <c r="B1117" s="860"/>
      <c r="C1117" s="282">
        <v>6.4</v>
      </c>
      <c r="D1117" s="494">
        <v>6.4</v>
      </c>
    </row>
    <row r="1118" spans="1:6">
      <c r="A1118" s="859" t="s">
        <v>844</v>
      </c>
      <c r="B1118" s="860"/>
      <c r="C1118" s="282">
        <v>0</v>
      </c>
      <c r="D1118" s="494">
        <v>120</v>
      </c>
    </row>
    <row r="1119" spans="1:6" ht="15.75" thickBot="1">
      <c r="A1119" s="887" t="s">
        <v>31</v>
      </c>
      <c r="B1119" s="888"/>
      <c r="C1119" s="651">
        <v>0.2</v>
      </c>
      <c r="D1119" s="652">
        <v>0.2</v>
      </c>
    </row>
    <row r="1120" spans="1:6" ht="15.75" thickBot="1">
      <c r="A1120" s="863" t="s">
        <v>537</v>
      </c>
      <c r="B1120" s="864"/>
      <c r="C1120" s="653"/>
      <c r="D1120" s="654">
        <v>100</v>
      </c>
      <c r="E1120" s="650"/>
      <c r="F1120" s="650"/>
    </row>
    <row r="1121" spans="1:6">
      <c r="A1121" s="865"/>
      <c r="B1121" s="865"/>
      <c r="C1121" s="655"/>
      <c r="D1121" s="655"/>
      <c r="E1121" s="655"/>
      <c r="F1121" s="655"/>
    </row>
    <row r="1122" spans="1:6" ht="15.75" thickBot="1">
      <c r="A1122" s="866" t="s">
        <v>560</v>
      </c>
      <c r="B1122" s="866"/>
      <c r="C1122" s="866"/>
      <c r="D1122" s="866"/>
      <c r="E1122" s="866"/>
      <c r="F1122" s="866"/>
    </row>
    <row r="1123" spans="1:6">
      <c r="A1123" s="867" t="s">
        <v>539</v>
      </c>
      <c r="B1123" s="868"/>
      <c r="C1123" s="868"/>
      <c r="D1123" s="868"/>
      <c r="E1123" s="869" t="s">
        <v>540</v>
      </c>
      <c r="F1123" s="870"/>
    </row>
    <row r="1124" spans="1:6" ht="41.25" thickBot="1">
      <c r="A1124" s="656" t="s">
        <v>541</v>
      </c>
      <c r="B1124" s="657" t="s">
        <v>542</v>
      </c>
      <c r="C1124" s="657" t="s">
        <v>543</v>
      </c>
      <c r="D1124" s="657" t="s">
        <v>561</v>
      </c>
      <c r="E1124" s="871"/>
      <c r="F1124" s="872"/>
    </row>
    <row r="1125" spans="1:6" ht="15.75" thickBot="1">
      <c r="A1125" s="659" t="s">
        <v>845</v>
      </c>
      <c r="B1125" s="660" t="s">
        <v>846</v>
      </c>
      <c r="C1125" s="660" t="s">
        <v>847</v>
      </c>
      <c r="D1125" s="660" t="s">
        <v>848</v>
      </c>
      <c r="E1125" s="873">
        <v>1.48</v>
      </c>
      <c r="F1125" s="874"/>
    </row>
    <row r="1126" spans="1:6">
      <c r="A1126" s="662"/>
      <c r="B1126" s="662"/>
      <c r="C1126" s="655"/>
      <c r="D1126" s="655"/>
      <c r="E1126" s="655"/>
      <c r="F1126" s="655"/>
    </row>
    <row r="1127" spans="1:6">
      <c r="A1127" s="865" t="s">
        <v>549</v>
      </c>
      <c r="B1127" s="865"/>
      <c r="C1127" s="865"/>
      <c r="D1127" s="865"/>
      <c r="E1127" s="865"/>
      <c r="F1127" s="865"/>
    </row>
    <row r="1128" spans="1:6">
      <c r="A1128" s="875" t="s">
        <v>849</v>
      </c>
      <c r="B1128" s="875"/>
      <c r="C1128" s="875"/>
      <c r="D1128" s="875"/>
      <c r="E1128" s="875"/>
      <c r="F1128" s="875"/>
    </row>
    <row r="1129" spans="1:6">
      <c r="A1129" s="876" t="s">
        <v>551</v>
      </c>
      <c r="B1129" s="876"/>
      <c r="C1129" s="663" t="s">
        <v>552</v>
      </c>
    </row>
    <row r="1133" spans="1:6">
      <c r="A1133" s="886" t="s">
        <v>526</v>
      </c>
      <c r="B1133" s="886"/>
      <c r="C1133" s="889" t="s">
        <v>850</v>
      </c>
      <c r="D1133" s="889"/>
      <c r="E1133" s="889"/>
      <c r="F1133" s="889"/>
    </row>
    <row r="1134" spans="1:6">
      <c r="A1134" s="890" t="s">
        <v>527</v>
      </c>
      <c r="B1134" s="890"/>
      <c r="C1134" s="889" t="s">
        <v>335</v>
      </c>
      <c r="D1134" s="889"/>
      <c r="E1134" s="889"/>
      <c r="F1134" s="889"/>
    </row>
    <row r="1135" spans="1:6">
      <c r="A1135" s="886" t="s">
        <v>528</v>
      </c>
      <c r="B1135" s="886"/>
      <c r="C1135" s="889" t="s">
        <v>850</v>
      </c>
      <c r="D1135" s="889"/>
      <c r="E1135" s="889"/>
      <c r="F1135" s="889"/>
    </row>
    <row r="1136" spans="1:6" ht="15.75" thickBot="1">
      <c r="A1136" s="896" t="s">
        <v>530</v>
      </c>
      <c r="B1136" s="896"/>
      <c r="C1136" s="889" t="s">
        <v>655</v>
      </c>
      <c r="D1136" s="889"/>
      <c r="E1136" s="889"/>
      <c r="F1136" s="889"/>
    </row>
    <row r="1137" spans="1:6">
      <c r="A1137" s="893" t="s">
        <v>532</v>
      </c>
      <c r="B1137" s="894"/>
      <c r="C1137" s="897" t="s">
        <v>555</v>
      </c>
      <c r="D1137" s="898"/>
      <c r="E1137" s="643"/>
      <c r="F1137" s="643"/>
    </row>
    <row r="1138" spans="1:6">
      <c r="A1138" s="895"/>
      <c r="B1138" s="891"/>
      <c r="C1138" s="891" t="s">
        <v>534</v>
      </c>
      <c r="D1138" s="892"/>
      <c r="E1138" s="644"/>
      <c r="F1138" s="644"/>
    </row>
    <row r="1139" spans="1:6">
      <c r="A1139" s="895"/>
      <c r="B1139" s="891"/>
      <c r="C1139" s="645" t="s">
        <v>535</v>
      </c>
      <c r="D1139" s="646" t="s">
        <v>536</v>
      </c>
      <c r="E1139" s="643"/>
      <c r="F1139" s="643"/>
    </row>
    <row r="1140" spans="1:6">
      <c r="A1140" s="884" t="s">
        <v>656</v>
      </c>
      <c r="B1140" s="885"/>
      <c r="C1140" s="647">
        <v>109</v>
      </c>
      <c r="D1140" s="648">
        <v>80</v>
      </c>
      <c r="E1140" s="649"/>
      <c r="F1140" s="649"/>
    </row>
    <row r="1141" spans="1:6">
      <c r="A1141" s="859" t="s">
        <v>658</v>
      </c>
      <c r="B1141" s="860"/>
      <c r="C1141" s="282">
        <v>106</v>
      </c>
      <c r="D1141" s="494">
        <v>80</v>
      </c>
    </row>
    <row r="1142" spans="1:6">
      <c r="A1142" s="859" t="s">
        <v>255</v>
      </c>
      <c r="B1142" s="860"/>
      <c r="C1142" s="282">
        <v>14</v>
      </c>
      <c r="D1142" s="494">
        <v>14</v>
      </c>
    </row>
    <row r="1143" spans="1:6">
      <c r="A1143" s="859" t="s">
        <v>27</v>
      </c>
      <c r="B1143" s="860"/>
      <c r="C1143" s="282">
        <v>20</v>
      </c>
      <c r="D1143" s="494">
        <v>20</v>
      </c>
    </row>
    <row r="1144" spans="1:6">
      <c r="A1144" s="859" t="s">
        <v>596</v>
      </c>
      <c r="B1144" s="860"/>
      <c r="C1144" s="282">
        <v>20</v>
      </c>
      <c r="D1144" s="494">
        <v>20</v>
      </c>
    </row>
    <row r="1145" spans="1:6">
      <c r="A1145" s="859" t="s">
        <v>227</v>
      </c>
      <c r="B1145" s="860"/>
      <c r="C1145" s="282">
        <v>12</v>
      </c>
      <c r="D1145" s="494">
        <v>12</v>
      </c>
    </row>
    <row r="1146" spans="1:6">
      <c r="A1146" s="882" t="s">
        <v>609</v>
      </c>
      <c r="B1146" s="883"/>
      <c r="C1146" s="282">
        <v>0</v>
      </c>
      <c r="D1146" s="494">
        <v>117</v>
      </c>
    </row>
    <row r="1147" spans="1:6" ht="15.75" thickBot="1">
      <c r="A1147" s="861" t="s">
        <v>851</v>
      </c>
      <c r="B1147" s="862"/>
      <c r="C1147" s="651">
        <v>0</v>
      </c>
      <c r="D1147" s="652">
        <v>100</v>
      </c>
    </row>
    <row r="1148" spans="1:6" ht="15.75" thickBot="1">
      <c r="A1148" s="863" t="s">
        <v>537</v>
      </c>
      <c r="B1148" s="864"/>
      <c r="C1148" s="653"/>
      <c r="D1148" s="654">
        <v>100</v>
      </c>
      <c r="E1148" s="650"/>
      <c r="F1148" s="650"/>
    </row>
    <row r="1149" spans="1:6">
      <c r="A1149" s="865"/>
      <c r="B1149" s="865"/>
      <c r="C1149" s="655"/>
      <c r="D1149" s="655"/>
      <c r="E1149" s="655"/>
      <c r="F1149" s="655"/>
    </row>
    <row r="1150" spans="1:6" ht="15.75" thickBot="1">
      <c r="A1150" s="866" t="s">
        <v>560</v>
      </c>
      <c r="B1150" s="866"/>
      <c r="C1150" s="866"/>
      <c r="D1150" s="866"/>
      <c r="E1150" s="866"/>
      <c r="F1150" s="866"/>
    </row>
    <row r="1151" spans="1:6">
      <c r="A1151" s="867" t="s">
        <v>539</v>
      </c>
      <c r="B1151" s="868"/>
      <c r="C1151" s="868"/>
      <c r="D1151" s="868"/>
      <c r="E1151" s="869" t="s">
        <v>540</v>
      </c>
      <c r="F1151" s="870"/>
    </row>
    <row r="1152" spans="1:6" ht="41.25" thickBot="1">
      <c r="A1152" s="656" t="s">
        <v>541</v>
      </c>
      <c r="B1152" s="657" t="s">
        <v>542</v>
      </c>
      <c r="C1152" s="657" t="s">
        <v>543</v>
      </c>
      <c r="D1152" s="657" t="s">
        <v>561</v>
      </c>
      <c r="E1152" s="871"/>
      <c r="F1152" s="872"/>
    </row>
    <row r="1153" spans="1:6" ht="15.75" thickBot="1">
      <c r="A1153" s="659" t="s">
        <v>852</v>
      </c>
      <c r="B1153" s="660" t="s">
        <v>853</v>
      </c>
      <c r="C1153" s="660" t="s">
        <v>854</v>
      </c>
      <c r="D1153" s="660" t="s">
        <v>855</v>
      </c>
      <c r="E1153" s="873">
        <v>0.3</v>
      </c>
      <c r="F1153" s="874"/>
    </row>
    <row r="1154" spans="1:6">
      <c r="A1154" s="662"/>
      <c r="B1154" s="662"/>
      <c r="C1154" s="655"/>
      <c r="D1154" s="655"/>
      <c r="E1154" s="655"/>
      <c r="F1154" s="655"/>
    </row>
    <row r="1155" spans="1:6">
      <c r="A1155" s="865" t="s">
        <v>549</v>
      </c>
      <c r="B1155" s="865"/>
      <c r="C1155" s="865"/>
      <c r="D1155" s="865"/>
      <c r="E1155" s="865"/>
      <c r="F1155" s="865"/>
    </row>
    <row r="1156" spans="1:6">
      <c r="A1156" s="875" t="s">
        <v>856</v>
      </c>
      <c r="B1156" s="875"/>
      <c r="C1156" s="875"/>
      <c r="D1156" s="875"/>
      <c r="E1156" s="875"/>
      <c r="F1156" s="875"/>
    </row>
    <row r="1157" spans="1:6">
      <c r="A1157" s="876" t="s">
        <v>551</v>
      </c>
      <c r="B1157" s="876"/>
      <c r="C1157" s="663" t="s">
        <v>552</v>
      </c>
    </row>
    <row r="1161" spans="1:6">
      <c r="A1161" s="973" t="s">
        <v>526</v>
      </c>
      <c r="B1161" s="973"/>
      <c r="C1161" s="909" t="s">
        <v>857</v>
      </c>
      <c r="D1161" s="909"/>
      <c r="E1161" s="909"/>
      <c r="F1161" s="909"/>
    </row>
    <row r="1162" spans="1:6">
      <c r="A1162" s="972" t="s">
        <v>527</v>
      </c>
      <c r="B1162" s="972"/>
      <c r="C1162" s="909" t="s">
        <v>232</v>
      </c>
      <c r="D1162" s="909"/>
      <c r="E1162" s="909"/>
      <c r="F1162" s="909"/>
    </row>
    <row r="1163" spans="1:6">
      <c r="A1163" s="973" t="s">
        <v>528</v>
      </c>
      <c r="B1163" s="973"/>
      <c r="C1163" s="909" t="s">
        <v>857</v>
      </c>
      <c r="D1163" s="909"/>
      <c r="E1163" s="909"/>
      <c r="F1163" s="909"/>
    </row>
    <row r="1164" spans="1:6" ht="15.75" thickBot="1">
      <c r="A1164" s="974" t="s">
        <v>530</v>
      </c>
      <c r="B1164" s="974"/>
      <c r="C1164" s="909" t="s">
        <v>655</v>
      </c>
      <c r="D1164" s="909"/>
      <c r="E1164" s="909"/>
      <c r="F1164" s="909"/>
    </row>
    <row r="1165" spans="1:6">
      <c r="A1165" s="893" t="s">
        <v>532</v>
      </c>
      <c r="B1165" s="894"/>
      <c r="C1165" s="897" t="s">
        <v>555</v>
      </c>
      <c r="D1165" s="898"/>
      <c r="E1165" s="643"/>
      <c r="F1165" s="643"/>
    </row>
    <row r="1166" spans="1:6">
      <c r="A1166" s="895"/>
      <c r="B1166" s="891"/>
      <c r="C1166" s="891" t="s">
        <v>534</v>
      </c>
      <c r="D1166" s="892"/>
      <c r="E1166" s="644"/>
      <c r="F1166" s="644"/>
    </row>
    <row r="1167" spans="1:6">
      <c r="A1167" s="895"/>
      <c r="B1167" s="891"/>
      <c r="C1167" s="645" t="s">
        <v>535</v>
      </c>
      <c r="D1167" s="646" t="s">
        <v>536</v>
      </c>
      <c r="E1167" s="643"/>
      <c r="F1167" s="643"/>
    </row>
    <row r="1168" spans="1:6">
      <c r="A1168" s="884" t="s">
        <v>235</v>
      </c>
      <c r="B1168" s="885"/>
      <c r="C1168" s="647">
        <v>44</v>
      </c>
      <c r="D1168" s="648">
        <v>32.4</v>
      </c>
      <c r="E1168" s="649"/>
      <c r="F1168" s="649"/>
    </row>
    <row r="1169" spans="1:6">
      <c r="A1169" s="859" t="s">
        <v>858</v>
      </c>
      <c r="B1169" s="860"/>
      <c r="C1169" s="282">
        <v>44</v>
      </c>
      <c r="D1169" s="494">
        <v>32.4</v>
      </c>
      <c r="E1169" s="704"/>
      <c r="F1169" s="704"/>
    </row>
    <row r="1170" spans="1:6">
      <c r="A1170" s="882" t="s">
        <v>859</v>
      </c>
      <c r="B1170" s="883"/>
      <c r="C1170" s="282">
        <v>0</v>
      </c>
      <c r="D1170" s="494">
        <v>20</v>
      </c>
      <c r="E1170" s="704"/>
      <c r="F1170" s="704"/>
    </row>
    <row r="1171" spans="1:6">
      <c r="A1171" s="859" t="s">
        <v>71</v>
      </c>
      <c r="B1171" s="860"/>
      <c r="C1171" s="282">
        <v>12.4</v>
      </c>
      <c r="D1171" s="494">
        <v>10</v>
      </c>
      <c r="E1171" s="704"/>
      <c r="F1171" s="704"/>
    </row>
    <row r="1172" spans="1:6">
      <c r="A1172" s="859" t="s">
        <v>25</v>
      </c>
      <c r="B1172" s="860"/>
      <c r="C1172" s="282">
        <v>4</v>
      </c>
      <c r="D1172" s="494">
        <v>4</v>
      </c>
      <c r="E1172" s="704"/>
      <c r="F1172" s="704"/>
    </row>
    <row r="1173" spans="1:6">
      <c r="A1173" s="859" t="s">
        <v>140</v>
      </c>
      <c r="B1173" s="860"/>
      <c r="C1173" s="282">
        <v>4.8</v>
      </c>
      <c r="D1173" s="494">
        <v>4</v>
      </c>
      <c r="E1173" s="704"/>
      <c r="F1173" s="704"/>
    </row>
    <row r="1174" spans="1:6" ht="15.75" thickBot="1">
      <c r="A1174" s="887" t="s">
        <v>233</v>
      </c>
      <c r="B1174" s="888"/>
      <c r="C1174" s="651">
        <v>27.2</v>
      </c>
      <c r="D1174" s="652">
        <v>27.2</v>
      </c>
      <c r="E1174" s="704"/>
      <c r="F1174" s="704"/>
    </row>
    <row r="1175" spans="1:6" ht="15.75" thickBot="1">
      <c r="A1175" s="863" t="s">
        <v>537</v>
      </c>
      <c r="B1175" s="864"/>
      <c r="C1175" s="653"/>
      <c r="D1175" s="654">
        <v>100</v>
      </c>
      <c r="E1175" s="650"/>
      <c r="F1175" s="650"/>
    </row>
    <row r="1176" spans="1:6">
      <c r="A1176" s="970"/>
      <c r="B1176" s="970"/>
      <c r="C1176" s="650"/>
      <c r="D1176" s="650"/>
      <c r="E1176" s="650"/>
      <c r="F1176" s="650"/>
    </row>
    <row r="1177" spans="1:6" ht="15.75" thickBot="1">
      <c r="A1177" s="866" t="s">
        <v>560</v>
      </c>
      <c r="B1177" s="866"/>
      <c r="C1177" s="866"/>
      <c r="D1177" s="866"/>
      <c r="E1177" s="866"/>
      <c r="F1177" s="866"/>
    </row>
    <row r="1178" spans="1:6">
      <c r="A1178" s="867" t="s">
        <v>539</v>
      </c>
      <c r="B1178" s="868"/>
      <c r="C1178" s="868"/>
      <c r="D1178" s="868"/>
      <c r="E1178" s="869" t="s">
        <v>540</v>
      </c>
      <c r="F1178" s="870"/>
    </row>
    <row r="1179" spans="1:6" ht="41.25" thickBot="1">
      <c r="A1179" s="656" t="s">
        <v>541</v>
      </c>
      <c r="B1179" s="657" t="s">
        <v>542</v>
      </c>
      <c r="C1179" s="657" t="s">
        <v>543</v>
      </c>
      <c r="D1179" s="657" t="s">
        <v>561</v>
      </c>
      <c r="E1179" s="871"/>
      <c r="F1179" s="872"/>
    </row>
    <row r="1180" spans="1:6" ht="15.75" thickBot="1">
      <c r="A1180" s="659" t="s">
        <v>860</v>
      </c>
      <c r="B1180" s="660" t="s">
        <v>861</v>
      </c>
      <c r="C1180" s="660" t="s">
        <v>862</v>
      </c>
      <c r="D1180" s="660" t="s">
        <v>863</v>
      </c>
      <c r="E1180" s="873">
        <v>0.16</v>
      </c>
      <c r="F1180" s="874"/>
    </row>
    <row r="1181" spans="1:6">
      <c r="A1181" s="705"/>
      <c r="B1181" s="705"/>
      <c r="C1181" s="650"/>
      <c r="D1181" s="650"/>
      <c r="E1181" s="650"/>
      <c r="F1181" s="650"/>
    </row>
    <row r="1182" spans="1:6">
      <c r="A1182" s="970" t="s">
        <v>549</v>
      </c>
      <c r="B1182" s="970"/>
      <c r="C1182" s="970"/>
      <c r="D1182" s="970"/>
      <c r="E1182" s="970"/>
      <c r="F1182" s="970"/>
    </row>
    <row r="1183" spans="1:6">
      <c r="A1183" s="971" t="s">
        <v>864</v>
      </c>
      <c r="B1183" s="971"/>
      <c r="C1183" s="971"/>
      <c r="D1183" s="971"/>
      <c r="E1183" s="971"/>
      <c r="F1183" s="971"/>
    </row>
    <row r="1184" spans="1:6">
      <c r="A1184" s="969" t="s">
        <v>551</v>
      </c>
      <c r="B1184" s="969"/>
      <c r="C1184" s="704" t="s">
        <v>552</v>
      </c>
      <c r="D1184" s="704"/>
      <c r="E1184" s="704"/>
      <c r="F1184" s="704"/>
    </row>
    <row r="1185" spans="1:6" ht="15.75">
      <c r="A1185" s="706"/>
      <c r="B1185" s="707"/>
      <c r="C1185" s="707"/>
      <c r="D1185" s="707"/>
      <c r="E1185" s="707"/>
      <c r="F1185" s="707"/>
    </row>
    <row r="1186" spans="1:6" ht="15.75">
      <c r="A1186" s="707"/>
      <c r="B1186" s="707"/>
      <c r="C1186" s="707"/>
      <c r="D1186" s="707"/>
      <c r="E1186" s="707"/>
      <c r="F1186" s="707"/>
    </row>
    <row r="1187" spans="1:6" ht="15.75">
      <c r="A1187" s="707"/>
      <c r="B1187" s="707"/>
      <c r="C1187" s="707"/>
      <c r="D1187" s="707"/>
      <c r="E1187" s="707"/>
      <c r="F1187" s="707"/>
    </row>
    <row r="1188" spans="1:6">
      <c r="A1188" s="886" t="s">
        <v>526</v>
      </c>
      <c r="B1188" s="886"/>
      <c r="C1188" s="889" t="s">
        <v>865</v>
      </c>
      <c r="D1188" s="889"/>
      <c r="E1188" s="889"/>
      <c r="F1188" s="889"/>
    </row>
    <row r="1189" spans="1:6">
      <c r="A1189" s="890" t="s">
        <v>527</v>
      </c>
      <c r="B1189" s="890"/>
      <c r="C1189" s="889" t="s">
        <v>169</v>
      </c>
      <c r="D1189" s="889"/>
      <c r="E1189" s="889"/>
      <c r="F1189" s="889"/>
    </row>
    <row r="1190" spans="1:6">
      <c r="A1190" s="886" t="s">
        <v>528</v>
      </c>
      <c r="B1190" s="886"/>
      <c r="C1190" s="889" t="s">
        <v>865</v>
      </c>
      <c r="D1190" s="889"/>
      <c r="E1190" s="889"/>
      <c r="F1190" s="889"/>
    </row>
    <row r="1191" spans="1:6" ht="15.75" thickBot="1">
      <c r="A1191" s="896" t="s">
        <v>530</v>
      </c>
      <c r="B1191" s="896"/>
      <c r="C1191" s="889" t="s">
        <v>713</v>
      </c>
      <c r="D1191" s="889"/>
      <c r="E1191" s="889"/>
      <c r="F1191" s="889"/>
    </row>
    <row r="1192" spans="1:6">
      <c r="A1192" s="893" t="s">
        <v>532</v>
      </c>
      <c r="B1192" s="894"/>
      <c r="C1192" s="897" t="s">
        <v>555</v>
      </c>
      <c r="D1192" s="898"/>
      <c r="E1192" s="643"/>
      <c r="F1192" s="643"/>
    </row>
    <row r="1193" spans="1:6">
      <c r="A1193" s="895"/>
      <c r="B1193" s="891"/>
      <c r="C1193" s="891" t="s">
        <v>534</v>
      </c>
      <c r="D1193" s="892"/>
      <c r="E1193" s="644"/>
      <c r="F1193" s="644"/>
    </row>
    <row r="1194" spans="1:6">
      <c r="A1194" s="895"/>
      <c r="B1194" s="891"/>
      <c r="C1194" s="645" t="s">
        <v>535</v>
      </c>
      <c r="D1194" s="646" t="s">
        <v>536</v>
      </c>
      <c r="E1194" s="643"/>
      <c r="F1194" s="643"/>
    </row>
    <row r="1195" spans="1:6">
      <c r="A1195" s="884" t="s">
        <v>866</v>
      </c>
      <c r="B1195" s="885"/>
      <c r="C1195" s="647">
        <v>1.67</v>
      </c>
      <c r="D1195" s="648">
        <v>1.67</v>
      </c>
      <c r="E1195" s="649"/>
      <c r="F1195" s="649"/>
    </row>
    <row r="1196" spans="1:6">
      <c r="A1196" s="859" t="s">
        <v>44</v>
      </c>
      <c r="B1196" s="860"/>
      <c r="C1196" s="282">
        <v>5.56</v>
      </c>
      <c r="D1196" s="494">
        <v>5.56</v>
      </c>
    </row>
    <row r="1197" spans="1:6">
      <c r="A1197" s="859" t="s">
        <v>42</v>
      </c>
      <c r="B1197" s="860"/>
      <c r="C1197" s="282">
        <v>50</v>
      </c>
      <c r="D1197" s="494">
        <v>50</v>
      </c>
    </row>
    <row r="1198" spans="1:6" ht="15.75" thickBot="1">
      <c r="A1198" s="887" t="s">
        <v>38</v>
      </c>
      <c r="B1198" s="888"/>
      <c r="C1198" s="651">
        <v>60</v>
      </c>
      <c r="D1198" s="652">
        <v>60</v>
      </c>
    </row>
    <row r="1199" spans="1:6" ht="15.75" thickBot="1">
      <c r="A1199" s="863" t="s">
        <v>537</v>
      </c>
      <c r="B1199" s="864"/>
      <c r="C1199" s="653"/>
      <c r="D1199" s="654">
        <v>100</v>
      </c>
      <c r="E1199" s="650"/>
      <c r="F1199" s="650"/>
    </row>
    <row r="1200" spans="1:6">
      <c r="A1200" s="865"/>
      <c r="B1200" s="865"/>
      <c r="C1200" s="655"/>
      <c r="D1200" s="655"/>
      <c r="E1200" s="655"/>
      <c r="F1200" s="655"/>
    </row>
    <row r="1201" spans="1:6" ht="15.75" thickBot="1">
      <c r="A1201" s="866" t="s">
        <v>560</v>
      </c>
      <c r="B1201" s="866"/>
      <c r="C1201" s="866"/>
      <c r="D1201" s="866"/>
      <c r="E1201" s="866"/>
      <c r="F1201" s="866"/>
    </row>
    <row r="1202" spans="1:6">
      <c r="A1202" s="867" t="s">
        <v>539</v>
      </c>
      <c r="B1202" s="868"/>
      <c r="C1202" s="868"/>
      <c r="D1202" s="868"/>
      <c r="E1202" s="869" t="s">
        <v>540</v>
      </c>
      <c r="F1202" s="870"/>
    </row>
    <row r="1203" spans="1:6" ht="41.25" thickBot="1">
      <c r="A1203" s="656" t="s">
        <v>541</v>
      </c>
      <c r="B1203" s="657" t="s">
        <v>542</v>
      </c>
      <c r="C1203" s="657" t="s">
        <v>543</v>
      </c>
      <c r="D1203" s="657" t="s">
        <v>561</v>
      </c>
      <c r="E1203" s="871"/>
      <c r="F1203" s="872"/>
    </row>
    <row r="1204" spans="1:6" ht="15.75" thickBot="1">
      <c r="A1204" s="659" t="s">
        <v>867</v>
      </c>
      <c r="B1204" s="660" t="s">
        <v>868</v>
      </c>
      <c r="C1204" s="660" t="s">
        <v>869</v>
      </c>
      <c r="D1204" s="660" t="s">
        <v>870</v>
      </c>
      <c r="E1204" s="873">
        <v>0.65</v>
      </c>
      <c r="F1204" s="874"/>
    </row>
    <row r="1205" spans="1:6">
      <c r="A1205" s="662"/>
      <c r="B1205" s="662"/>
      <c r="C1205" s="655"/>
      <c r="D1205" s="655"/>
      <c r="E1205" s="655"/>
      <c r="F1205" s="655"/>
    </row>
    <row r="1206" spans="1:6">
      <c r="A1206" s="865" t="s">
        <v>549</v>
      </c>
      <c r="B1206" s="865"/>
      <c r="C1206" s="865"/>
      <c r="D1206" s="865"/>
      <c r="E1206" s="865"/>
      <c r="F1206" s="865"/>
    </row>
    <row r="1207" spans="1:6">
      <c r="A1207" s="875" t="s">
        <v>871</v>
      </c>
      <c r="B1207" s="875"/>
      <c r="C1207" s="875"/>
      <c r="D1207" s="875"/>
      <c r="E1207" s="875"/>
      <c r="F1207" s="875"/>
    </row>
    <row r="1208" spans="1:6">
      <c r="A1208" s="876" t="s">
        <v>551</v>
      </c>
      <c r="B1208" s="876"/>
      <c r="C1208" s="663" t="s">
        <v>552</v>
      </c>
    </row>
    <row r="1211" spans="1:6">
      <c r="A1211" s="865"/>
      <c r="B1211" s="865"/>
      <c r="C1211" s="655"/>
      <c r="D1211" s="655"/>
      <c r="E1211" s="655"/>
      <c r="F1211" s="655"/>
    </row>
    <row r="1212" spans="1:6">
      <c r="A1212" s="886" t="s">
        <v>526</v>
      </c>
      <c r="B1212" s="886"/>
      <c r="C1212" s="889" t="s">
        <v>212</v>
      </c>
      <c r="D1212" s="889"/>
      <c r="E1212" s="889"/>
      <c r="F1212" s="889"/>
    </row>
    <row r="1213" spans="1:6">
      <c r="A1213" s="890" t="s">
        <v>527</v>
      </c>
      <c r="B1213" s="890"/>
      <c r="C1213" s="889" t="s">
        <v>37</v>
      </c>
      <c r="D1213" s="889"/>
      <c r="E1213" s="889"/>
      <c r="F1213" s="889"/>
    </row>
    <row r="1214" spans="1:6">
      <c r="A1214" s="886" t="s">
        <v>528</v>
      </c>
      <c r="B1214" s="886"/>
      <c r="C1214" s="889" t="s">
        <v>212</v>
      </c>
      <c r="D1214" s="889"/>
      <c r="E1214" s="889"/>
      <c r="F1214" s="889"/>
    </row>
    <row r="1215" spans="1:6" ht="15.75" thickBot="1">
      <c r="A1215" s="896" t="s">
        <v>530</v>
      </c>
      <c r="B1215" s="896"/>
      <c r="C1215" s="889" t="s">
        <v>713</v>
      </c>
      <c r="D1215" s="889"/>
      <c r="E1215" s="889"/>
      <c r="F1215" s="889"/>
    </row>
    <row r="1216" spans="1:6">
      <c r="A1216" s="893" t="s">
        <v>532</v>
      </c>
      <c r="B1216" s="894"/>
      <c r="C1216" s="897" t="s">
        <v>555</v>
      </c>
      <c r="D1216" s="898"/>
      <c r="E1216" s="643"/>
      <c r="F1216" s="643"/>
    </row>
    <row r="1217" spans="1:6">
      <c r="A1217" s="895"/>
      <c r="B1217" s="891"/>
      <c r="C1217" s="891" t="s">
        <v>534</v>
      </c>
      <c r="D1217" s="892"/>
      <c r="E1217" s="644"/>
      <c r="F1217" s="644"/>
    </row>
    <row r="1218" spans="1:6">
      <c r="A1218" s="895"/>
      <c r="B1218" s="891"/>
      <c r="C1218" s="645" t="s">
        <v>535</v>
      </c>
      <c r="D1218" s="646" t="s">
        <v>536</v>
      </c>
      <c r="E1218" s="643"/>
      <c r="F1218" s="643"/>
    </row>
    <row r="1219" spans="1:6">
      <c r="A1219" s="884" t="s">
        <v>40</v>
      </c>
      <c r="B1219" s="885"/>
      <c r="C1219" s="647">
        <v>1.1100000000000001</v>
      </c>
      <c r="D1219" s="648">
        <v>1.1100000000000001</v>
      </c>
      <c r="E1219" s="649"/>
      <c r="F1219" s="649"/>
    </row>
    <row r="1220" spans="1:6">
      <c r="A1220" s="859" t="s">
        <v>44</v>
      </c>
      <c r="B1220" s="860"/>
      <c r="C1220" s="282">
        <v>5.56</v>
      </c>
      <c r="D1220" s="494">
        <v>5.56</v>
      </c>
    </row>
    <row r="1221" spans="1:6">
      <c r="A1221" s="859" t="s">
        <v>42</v>
      </c>
      <c r="B1221" s="860"/>
      <c r="C1221" s="282">
        <v>61.11</v>
      </c>
      <c r="D1221" s="494">
        <v>61.11</v>
      </c>
    </row>
    <row r="1222" spans="1:6" ht="15.75" thickBot="1">
      <c r="A1222" s="887" t="s">
        <v>38</v>
      </c>
      <c r="B1222" s="888"/>
      <c r="C1222" s="651">
        <v>44.44</v>
      </c>
      <c r="D1222" s="652">
        <v>44.44</v>
      </c>
    </row>
    <row r="1223" spans="1:6" ht="15.75" thickBot="1">
      <c r="A1223" s="863" t="s">
        <v>537</v>
      </c>
      <c r="B1223" s="864"/>
      <c r="C1223" s="653"/>
      <c r="D1223" s="654">
        <v>100</v>
      </c>
      <c r="E1223" s="650"/>
      <c r="F1223" s="650"/>
    </row>
    <row r="1224" spans="1:6">
      <c r="A1224" s="865"/>
      <c r="B1224" s="865"/>
      <c r="C1224" s="655"/>
      <c r="D1224" s="655"/>
      <c r="E1224" s="655"/>
      <c r="F1224" s="655"/>
    </row>
    <row r="1225" spans="1:6" ht="15.75" thickBot="1">
      <c r="A1225" s="866" t="s">
        <v>560</v>
      </c>
      <c r="B1225" s="866"/>
      <c r="C1225" s="866"/>
      <c r="D1225" s="866"/>
      <c r="E1225" s="866"/>
      <c r="F1225" s="866"/>
    </row>
    <row r="1226" spans="1:6">
      <c r="A1226" s="867" t="s">
        <v>539</v>
      </c>
      <c r="B1226" s="868"/>
      <c r="C1226" s="868"/>
      <c r="D1226" s="868"/>
      <c r="E1226" s="869" t="s">
        <v>540</v>
      </c>
      <c r="F1226" s="870"/>
    </row>
    <row r="1227" spans="1:6" ht="41.25" thickBot="1">
      <c r="A1227" s="656" t="s">
        <v>541</v>
      </c>
      <c r="B1227" s="657" t="s">
        <v>542</v>
      </c>
      <c r="C1227" s="657" t="s">
        <v>543</v>
      </c>
      <c r="D1227" s="657" t="s">
        <v>561</v>
      </c>
      <c r="E1227" s="871"/>
      <c r="F1227" s="872"/>
    </row>
    <row r="1228" spans="1:6" ht="15.75" thickBot="1">
      <c r="A1228" s="659" t="s">
        <v>872</v>
      </c>
      <c r="B1228" s="660" t="s">
        <v>873</v>
      </c>
      <c r="C1228" s="660" t="s">
        <v>874</v>
      </c>
      <c r="D1228" s="660" t="s">
        <v>875</v>
      </c>
      <c r="E1228" s="873">
        <v>0.79</v>
      </c>
      <c r="F1228" s="874"/>
    </row>
    <row r="1229" spans="1:6">
      <c r="A1229" s="662"/>
      <c r="B1229" s="662"/>
      <c r="C1229" s="655"/>
      <c r="D1229" s="655"/>
      <c r="E1229" s="655"/>
      <c r="F1229" s="655"/>
    </row>
    <row r="1230" spans="1:6">
      <c r="A1230" s="865" t="s">
        <v>549</v>
      </c>
      <c r="B1230" s="865"/>
      <c r="C1230" s="865"/>
      <c r="D1230" s="865"/>
      <c r="E1230" s="865"/>
      <c r="F1230" s="865"/>
    </row>
    <row r="1231" spans="1:6">
      <c r="A1231" s="875" t="s">
        <v>876</v>
      </c>
      <c r="B1231" s="875"/>
      <c r="C1231" s="875"/>
      <c r="D1231" s="875"/>
      <c r="E1231" s="875"/>
      <c r="F1231" s="875"/>
    </row>
    <row r="1232" spans="1:6">
      <c r="A1232" s="876" t="s">
        <v>551</v>
      </c>
      <c r="B1232" s="876"/>
      <c r="C1232" s="663" t="s">
        <v>552</v>
      </c>
    </row>
    <row r="1236" spans="1:6">
      <c r="A1236" s="886" t="s">
        <v>526</v>
      </c>
      <c r="B1236" s="886"/>
      <c r="C1236" s="889" t="s">
        <v>159</v>
      </c>
      <c r="D1236" s="889"/>
      <c r="E1236" s="889"/>
      <c r="F1236" s="889"/>
    </row>
    <row r="1237" spans="1:6">
      <c r="A1237" s="890" t="s">
        <v>527</v>
      </c>
      <c r="B1237" s="890"/>
      <c r="C1237" s="889" t="s">
        <v>307</v>
      </c>
      <c r="D1237" s="889"/>
      <c r="E1237" s="889"/>
      <c r="F1237" s="889"/>
    </row>
    <row r="1238" spans="1:6">
      <c r="A1238" s="886" t="s">
        <v>528</v>
      </c>
      <c r="B1238" s="886"/>
      <c r="C1238" s="889" t="s">
        <v>159</v>
      </c>
      <c r="D1238" s="889"/>
      <c r="E1238" s="889"/>
      <c r="F1238" s="889"/>
    </row>
    <row r="1239" spans="1:6" ht="15.75" thickBot="1">
      <c r="A1239" s="958" t="s">
        <v>530</v>
      </c>
      <c r="B1239" s="958"/>
      <c r="C1239" s="889" t="s">
        <v>713</v>
      </c>
      <c r="D1239" s="889"/>
      <c r="E1239" s="889"/>
      <c r="F1239" s="889"/>
    </row>
    <row r="1240" spans="1:6">
      <c r="A1240" s="959" t="s">
        <v>532</v>
      </c>
      <c r="B1240" s="960"/>
      <c r="C1240" s="948" t="s">
        <v>555</v>
      </c>
      <c r="D1240" s="949"/>
      <c r="E1240" s="643"/>
      <c r="F1240" s="643"/>
    </row>
    <row r="1241" spans="1:6">
      <c r="A1241" s="961"/>
      <c r="B1241" s="962"/>
      <c r="C1241" s="965" t="s">
        <v>534</v>
      </c>
      <c r="D1241" s="966"/>
      <c r="E1241" s="644"/>
      <c r="F1241" s="644"/>
    </row>
    <row r="1242" spans="1:6">
      <c r="A1242" s="963"/>
      <c r="B1242" s="964"/>
      <c r="C1242" s="645" t="s">
        <v>535</v>
      </c>
      <c r="D1242" s="646" t="s">
        <v>536</v>
      </c>
      <c r="E1242" s="643"/>
      <c r="F1242" s="643"/>
    </row>
    <row r="1243" spans="1:6">
      <c r="A1243" s="967" t="s">
        <v>131</v>
      </c>
      <c r="B1243" s="968"/>
      <c r="C1243" s="647">
        <v>66.3</v>
      </c>
      <c r="D1243" s="648">
        <v>53</v>
      </c>
      <c r="E1243" s="649"/>
      <c r="F1243" s="649"/>
    </row>
    <row r="1244" spans="1:6">
      <c r="A1244" s="950" t="s">
        <v>308</v>
      </c>
      <c r="B1244" s="951"/>
      <c r="C1244" s="282">
        <v>48.9</v>
      </c>
      <c r="D1244" s="494">
        <v>43</v>
      </c>
    </row>
    <row r="1245" spans="1:6" ht="15.75" thickBot="1">
      <c r="A1245" s="952" t="s">
        <v>57</v>
      </c>
      <c r="B1245" s="953"/>
      <c r="C1245" s="651">
        <v>5</v>
      </c>
      <c r="D1245" s="652">
        <v>5</v>
      </c>
    </row>
    <row r="1246" spans="1:6" ht="15.75" thickBot="1">
      <c r="A1246" s="954" t="s">
        <v>537</v>
      </c>
      <c r="B1246" s="955"/>
      <c r="C1246" s="653"/>
      <c r="D1246" s="654">
        <v>100</v>
      </c>
      <c r="E1246" s="650"/>
      <c r="F1246" s="650"/>
    </row>
    <row r="1247" spans="1:6">
      <c r="A1247" s="956"/>
      <c r="B1247" s="956"/>
      <c r="C1247" s="655"/>
      <c r="D1247" s="655"/>
      <c r="E1247" s="655"/>
      <c r="F1247" s="655"/>
    </row>
    <row r="1248" spans="1:6" ht="15.75" thickBot="1">
      <c r="A1248" s="866" t="s">
        <v>560</v>
      </c>
      <c r="B1248" s="866"/>
      <c r="C1248" s="866"/>
      <c r="D1248" s="866"/>
      <c r="E1248" s="866"/>
      <c r="F1248" s="866"/>
    </row>
    <row r="1249" spans="1:6">
      <c r="A1249" s="942" t="s">
        <v>539</v>
      </c>
      <c r="B1249" s="943"/>
      <c r="C1249" s="943"/>
      <c r="D1249" s="957"/>
      <c r="E1249" s="869" t="s">
        <v>540</v>
      </c>
      <c r="F1249" s="870"/>
    </row>
    <row r="1250" spans="1:6" ht="41.25" thickBot="1">
      <c r="A1250" s="656" t="s">
        <v>541</v>
      </c>
      <c r="B1250" s="657" t="s">
        <v>542</v>
      </c>
      <c r="C1250" s="657" t="s">
        <v>543</v>
      </c>
      <c r="D1250" s="657" t="s">
        <v>561</v>
      </c>
      <c r="E1250" s="871"/>
      <c r="F1250" s="872"/>
    </row>
    <row r="1251" spans="1:6" ht="15.75" thickBot="1">
      <c r="A1251" s="659" t="s">
        <v>877</v>
      </c>
      <c r="B1251" s="660" t="s">
        <v>878</v>
      </c>
      <c r="C1251" s="660" t="s">
        <v>879</v>
      </c>
      <c r="D1251" s="660" t="s">
        <v>880</v>
      </c>
      <c r="E1251" s="873">
        <v>6.95</v>
      </c>
      <c r="F1251" s="874"/>
    </row>
    <row r="1252" spans="1:6">
      <c r="A1252" s="662"/>
      <c r="B1252" s="662"/>
      <c r="C1252" s="655"/>
      <c r="D1252" s="655"/>
      <c r="E1252" s="655"/>
      <c r="F1252" s="655"/>
    </row>
    <row r="1253" spans="1:6">
      <c r="A1253" s="865" t="s">
        <v>549</v>
      </c>
      <c r="B1253" s="865"/>
      <c r="C1253" s="865"/>
      <c r="D1253" s="865"/>
      <c r="E1253" s="865"/>
      <c r="F1253" s="865"/>
    </row>
    <row r="1254" spans="1:6">
      <c r="A1254" s="875" t="s">
        <v>881</v>
      </c>
      <c r="B1254" s="875"/>
      <c r="C1254" s="875"/>
      <c r="D1254" s="875"/>
      <c r="E1254" s="875"/>
      <c r="F1254" s="875"/>
    </row>
    <row r="1255" spans="1:6">
      <c r="A1255" s="876" t="s">
        <v>551</v>
      </c>
      <c r="B1255" s="876"/>
      <c r="C1255" s="663" t="s">
        <v>567</v>
      </c>
    </row>
    <row r="1259" spans="1:6">
      <c r="A1259" s="886" t="s">
        <v>526</v>
      </c>
      <c r="B1259" s="886"/>
      <c r="C1259" s="889" t="s">
        <v>202</v>
      </c>
      <c r="D1259" s="889"/>
      <c r="E1259" s="889"/>
      <c r="F1259" s="889"/>
    </row>
    <row r="1260" spans="1:6">
      <c r="A1260" s="890" t="s">
        <v>527</v>
      </c>
      <c r="B1260" s="890"/>
      <c r="C1260" s="889" t="s">
        <v>203</v>
      </c>
      <c r="D1260" s="889"/>
      <c r="E1260" s="889"/>
      <c r="F1260" s="889"/>
    </row>
    <row r="1261" spans="1:6">
      <c r="A1261" s="886" t="s">
        <v>528</v>
      </c>
      <c r="B1261" s="886"/>
      <c r="C1261" s="889" t="s">
        <v>202</v>
      </c>
      <c r="D1261" s="889"/>
      <c r="E1261" s="889"/>
      <c r="F1261" s="889"/>
    </row>
    <row r="1262" spans="1:6" ht="15.75" thickBot="1">
      <c r="A1262" s="896" t="s">
        <v>530</v>
      </c>
      <c r="B1262" s="896"/>
      <c r="C1262" s="889" t="s">
        <v>655</v>
      </c>
      <c r="D1262" s="889"/>
      <c r="E1262" s="889"/>
      <c r="F1262" s="889"/>
    </row>
    <row r="1263" spans="1:6">
      <c r="A1263" s="893" t="s">
        <v>532</v>
      </c>
      <c r="B1263" s="894"/>
      <c r="C1263" s="897" t="s">
        <v>555</v>
      </c>
      <c r="D1263" s="898"/>
      <c r="E1263" s="643"/>
      <c r="F1263" s="643"/>
    </row>
    <row r="1264" spans="1:6">
      <c r="A1264" s="895"/>
      <c r="B1264" s="891"/>
      <c r="C1264" s="891" t="s">
        <v>534</v>
      </c>
      <c r="D1264" s="892"/>
      <c r="E1264" s="644"/>
      <c r="F1264" s="644"/>
    </row>
    <row r="1265" spans="1:6">
      <c r="A1265" s="895"/>
      <c r="B1265" s="891"/>
      <c r="C1265" s="645" t="s">
        <v>535</v>
      </c>
      <c r="D1265" s="646" t="s">
        <v>536</v>
      </c>
      <c r="E1265" s="643"/>
      <c r="F1265" s="643"/>
    </row>
    <row r="1266" spans="1:6">
      <c r="A1266" s="884" t="s">
        <v>883</v>
      </c>
      <c r="B1266" s="885"/>
      <c r="C1266" s="647">
        <v>12.5</v>
      </c>
      <c r="D1266" s="648">
        <v>15.25</v>
      </c>
      <c r="E1266" s="649"/>
      <c r="F1266" s="649"/>
    </row>
    <row r="1267" spans="1:6">
      <c r="A1267" s="859" t="s">
        <v>33</v>
      </c>
      <c r="B1267" s="860"/>
      <c r="C1267" s="282">
        <v>7.5</v>
      </c>
      <c r="D1267" s="494">
        <v>7.5</v>
      </c>
    </row>
    <row r="1268" spans="1:6" ht="15.75" thickBot="1">
      <c r="A1268" s="887" t="s">
        <v>38</v>
      </c>
      <c r="B1268" s="888"/>
      <c r="C1268" s="651">
        <v>95</v>
      </c>
      <c r="D1268" s="652">
        <v>95</v>
      </c>
    </row>
    <row r="1269" spans="1:6" ht="15.75" thickBot="1">
      <c r="A1269" s="863" t="s">
        <v>537</v>
      </c>
      <c r="B1269" s="864"/>
      <c r="C1269" s="653"/>
      <c r="D1269" s="654">
        <v>100</v>
      </c>
      <c r="E1269" s="650"/>
      <c r="F1269" s="650"/>
    </row>
    <row r="1270" spans="1:6">
      <c r="A1270" s="865"/>
      <c r="B1270" s="865"/>
      <c r="C1270" s="655"/>
      <c r="D1270" s="655"/>
      <c r="E1270" s="655"/>
      <c r="F1270" s="655"/>
    </row>
    <row r="1271" spans="1:6" ht="15.75" thickBot="1">
      <c r="A1271" s="866" t="s">
        <v>560</v>
      </c>
      <c r="B1271" s="866"/>
      <c r="C1271" s="866"/>
      <c r="D1271" s="866"/>
      <c r="E1271" s="866"/>
      <c r="F1271" s="866"/>
    </row>
    <row r="1272" spans="1:6">
      <c r="A1272" s="867" t="s">
        <v>539</v>
      </c>
      <c r="B1272" s="868"/>
      <c r="C1272" s="868"/>
      <c r="D1272" s="868"/>
      <c r="E1272" s="869" t="s">
        <v>540</v>
      </c>
      <c r="F1272" s="870"/>
    </row>
    <row r="1273" spans="1:6" ht="41.25" thickBot="1">
      <c r="A1273" s="656" t="s">
        <v>541</v>
      </c>
      <c r="B1273" s="657" t="s">
        <v>542</v>
      </c>
      <c r="C1273" s="657" t="s">
        <v>543</v>
      </c>
      <c r="D1273" s="657" t="s">
        <v>561</v>
      </c>
      <c r="E1273" s="871"/>
      <c r="F1273" s="872"/>
    </row>
    <row r="1274" spans="1:6" ht="15.75" thickBot="1">
      <c r="A1274" s="659" t="s">
        <v>884</v>
      </c>
      <c r="B1274" s="660" t="s">
        <v>625</v>
      </c>
      <c r="C1274" s="660" t="s">
        <v>885</v>
      </c>
      <c r="D1274" s="660" t="s">
        <v>886</v>
      </c>
      <c r="E1274" s="873">
        <v>0.25</v>
      </c>
      <c r="F1274" s="874"/>
    </row>
    <row r="1275" spans="1:6">
      <c r="A1275" s="662"/>
      <c r="B1275" s="662"/>
      <c r="C1275" s="655"/>
      <c r="D1275" s="655"/>
      <c r="E1275" s="655"/>
      <c r="F1275" s="655"/>
    </row>
    <row r="1276" spans="1:6">
      <c r="A1276" s="865" t="s">
        <v>549</v>
      </c>
      <c r="B1276" s="865"/>
      <c r="C1276" s="865"/>
      <c r="D1276" s="865"/>
      <c r="E1276" s="865"/>
      <c r="F1276" s="865"/>
    </row>
    <row r="1277" spans="1:6">
      <c r="A1277" s="875" t="s">
        <v>887</v>
      </c>
      <c r="B1277" s="875"/>
      <c r="C1277" s="875"/>
      <c r="D1277" s="875"/>
      <c r="E1277" s="875"/>
      <c r="F1277" s="875"/>
    </row>
    <row r="1278" spans="1:6">
      <c r="A1278" s="876" t="s">
        <v>551</v>
      </c>
      <c r="B1278" s="876"/>
      <c r="C1278" s="663" t="s">
        <v>552</v>
      </c>
    </row>
    <row r="1282" spans="1:6">
      <c r="A1282" s="886" t="s">
        <v>526</v>
      </c>
      <c r="B1282" s="886"/>
      <c r="C1282" s="889" t="s">
        <v>322</v>
      </c>
      <c r="D1282" s="889"/>
      <c r="E1282" s="889"/>
      <c r="F1282" s="889"/>
    </row>
    <row r="1283" spans="1:6">
      <c r="A1283" s="890" t="s">
        <v>527</v>
      </c>
      <c r="B1283" s="890"/>
      <c r="C1283" s="889" t="s">
        <v>323</v>
      </c>
      <c r="D1283" s="889"/>
      <c r="E1283" s="889"/>
      <c r="F1283" s="889"/>
    </row>
    <row r="1284" spans="1:6">
      <c r="A1284" s="886" t="s">
        <v>528</v>
      </c>
      <c r="B1284" s="886"/>
      <c r="C1284" s="889" t="s">
        <v>322</v>
      </c>
      <c r="D1284" s="889"/>
      <c r="E1284" s="889"/>
      <c r="F1284" s="889"/>
    </row>
    <row r="1285" spans="1:6" ht="15.75" thickBot="1">
      <c r="A1285" s="896" t="s">
        <v>530</v>
      </c>
      <c r="B1285" s="896"/>
      <c r="C1285" s="889" t="s">
        <v>575</v>
      </c>
      <c r="D1285" s="889"/>
      <c r="E1285" s="889"/>
      <c r="F1285" s="889"/>
    </row>
    <row r="1286" spans="1:6">
      <c r="A1286" s="893" t="s">
        <v>532</v>
      </c>
      <c r="B1286" s="894"/>
      <c r="C1286" s="897" t="s">
        <v>555</v>
      </c>
      <c r="D1286" s="898"/>
      <c r="E1286" s="643"/>
      <c r="F1286" s="643"/>
    </row>
    <row r="1287" spans="1:6">
      <c r="A1287" s="895"/>
      <c r="B1287" s="891"/>
      <c r="C1287" s="891" t="s">
        <v>534</v>
      </c>
      <c r="D1287" s="892"/>
      <c r="E1287" s="644"/>
      <c r="F1287" s="644"/>
    </row>
    <row r="1288" spans="1:6">
      <c r="A1288" s="895"/>
      <c r="B1288" s="891"/>
      <c r="C1288" s="645" t="s">
        <v>535</v>
      </c>
      <c r="D1288" s="646" t="s">
        <v>536</v>
      </c>
      <c r="E1288" s="643"/>
      <c r="F1288" s="643"/>
    </row>
    <row r="1289" spans="1:6">
      <c r="A1289" s="884" t="s">
        <v>180</v>
      </c>
      <c r="B1289" s="885"/>
      <c r="C1289" s="647">
        <v>11</v>
      </c>
      <c r="D1289" s="648">
        <v>11</v>
      </c>
      <c r="E1289" s="649"/>
      <c r="F1289" s="649"/>
    </row>
    <row r="1290" spans="1:6">
      <c r="A1290" s="859" t="s">
        <v>889</v>
      </c>
      <c r="B1290" s="860"/>
      <c r="C1290" s="282">
        <v>8</v>
      </c>
      <c r="D1290" s="494">
        <v>8</v>
      </c>
    </row>
    <row r="1291" spans="1:6">
      <c r="A1291" s="859" t="s">
        <v>38</v>
      </c>
      <c r="B1291" s="860"/>
      <c r="C1291" s="282">
        <v>105</v>
      </c>
      <c r="D1291" s="494">
        <v>105</v>
      </c>
    </row>
    <row r="1292" spans="1:6" ht="15.75" thickBot="1">
      <c r="A1292" s="887" t="s">
        <v>44</v>
      </c>
      <c r="B1292" s="888"/>
      <c r="C1292" s="651">
        <v>12</v>
      </c>
      <c r="D1292" s="652">
        <v>12</v>
      </c>
    </row>
    <row r="1293" spans="1:6" ht="15.75" thickBot="1">
      <c r="A1293" s="863" t="s">
        <v>537</v>
      </c>
      <c r="B1293" s="864"/>
      <c r="C1293" s="653"/>
      <c r="D1293" s="654">
        <v>100</v>
      </c>
      <c r="E1293" s="650"/>
      <c r="F1293" s="650"/>
    </row>
    <row r="1294" spans="1:6">
      <c r="A1294" s="865"/>
      <c r="B1294" s="865"/>
      <c r="C1294" s="655"/>
      <c r="D1294" s="655"/>
      <c r="E1294" s="655"/>
      <c r="F1294" s="655"/>
    </row>
    <row r="1295" spans="1:6" ht="15.75" thickBot="1">
      <c r="A1295" s="866" t="s">
        <v>560</v>
      </c>
      <c r="B1295" s="866"/>
      <c r="C1295" s="866"/>
      <c r="D1295" s="866"/>
      <c r="E1295" s="866"/>
      <c r="F1295" s="866"/>
    </row>
    <row r="1296" spans="1:6">
      <c r="A1296" s="867" t="s">
        <v>539</v>
      </c>
      <c r="B1296" s="868"/>
      <c r="C1296" s="868"/>
      <c r="D1296" s="868"/>
      <c r="E1296" s="869" t="s">
        <v>540</v>
      </c>
      <c r="F1296" s="870"/>
    </row>
    <row r="1297" spans="1:6" ht="41.25" thickBot="1">
      <c r="A1297" s="656" t="s">
        <v>541</v>
      </c>
      <c r="B1297" s="657" t="s">
        <v>542</v>
      </c>
      <c r="C1297" s="657" t="s">
        <v>543</v>
      </c>
      <c r="D1297" s="657" t="s">
        <v>561</v>
      </c>
      <c r="E1297" s="871"/>
      <c r="F1297" s="872"/>
    </row>
    <row r="1298" spans="1:6" ht="15.75" thickBot="1">
      <c r="A1298" s="659" t="s">
        <v>890</v>
      </c>
      <c r="B1298" s="660" t="s">
        <v>891</v>
      </c>
      <c r="C1298" s="660" t="s">
        <v>892</v>
      </c>
      <c r="D1298" s="660" t="s">
        <v>893</v>
      </c>
      <c r="E1298" s="873">
        <v>1.8480000000000001</v>
      </c>
      <c r="F1298" s="874"/>
    </row>
    <row r="1299" spans="1:6">
      <c r="A1299" s="662"/>
      <c r="B1299" s="662"/>
      <c r="C1299" s="655"/>
      <c r="D1299" s="655"/>
      <c r="E1299" s="655"/>
      <c r="F1299" s="655"/>
    </row>
    <row r="1300" spans="1:6">
      <c r="A1300" s="865" t="s">
        <v>549</v>
      </c>
      <c r="B1300" s="865"/>
      <c r="C1300" s="865"/>
      <c r="D1300" s="865"/>
      <c r="E1300" s="865"/>
      <c r="F1300" s="865"/>
    </row>
    <row r="1301" spans="1:6">
      <c r="A1301" s="875" t="s">
        <v>894</v>
      </c>
      <c r="B1301" s="875"/>
      <c r="C1301" s="875"/>
      <c r="D1301" s="875"/>
      <c r="E1301" s="875"/>
      <c r="F1301" s="875"/>
    </row>
    <row r="1302" spans="1:6">
      <c r="A1302" s="876" t="s">
        <v>551</v>
      </c>
      <c r="B1302" s="876"/>
      <c r="C1302" s="663" t="s">
        <v>552</v>
      </c>
    </row>
    <row r="1306" spans="1:6">
      <c r="A1306" s="886" t="s">
        <v>526</v>
      </c>
      <c r="B1306" s="886"/>
      <c r="C1306" s="889" t="s">
        <v>895</v>
      </c>
      <c r="D1306" s="889"/>
      <c r="E1306" s="889"/>
      <c r="F1306" s="889"/>
    </row>
    <row r="1307" spans="1:6">
      <c r="A1307" s="890" t="s">
        <v>527</v>
      </c>
      <c r="B1307" s="890"/>
      <c r="C1307" s="889" t="s">
        <v>258</v>
      </c>
      <c r="D1307" s="889"/>
      <c r="E1307" s="889"/>
      <c r="F1307" s="889"/>
    </row>
    <row r="1308" spans="1:6">
      <c r="A1308" s="886" t="s">
        <v>528</v>
      </c>
      <c r="B1308" s="886"/>
      <c r="C1308" s="889" t="s">
        <v>895</v>
      </c>
      <c r="D1308" s="889"/>
      <c r="E1308" s="889"/>
      <c r="F1308" s="889"/>
    </row>
    <row r="1309" spans="1:6" ht="15.75" thickBot="1">
      <c r="A1309" s="896" t="s">
        <v>530</v>
      </c>
      <c r="B1309" s="896"/>
      <c r="C1309" s="889" t="s">
        <v>554</v>
      </c>
      <c r="D1309" s="889"/>
      <c r="E1309" s="889"/>
      <c r="F1309" s="889"/>
    </row>
    <row r="1310" spans="1:6">
      <c r="A1310" s="893" t="s">
        <v>532</v>
      </c>
      <c r="B1310" s="894"/>
      <c r="C1310" s="897" t="s">
        <v>555</v>
      </c>
      <c r="D1310" s="898"/>
      <c r="E1310" s="643"/>
      <c r="F1310" s="643"/>
    </row>
    <row r="1311" spans="1:6">
      <c r="A1311" s="895"/>
      <c r="B1311" s="891"/>
      <c r="C1311" s="891" t="s">
        <v>534</v>
      </c>
      <c r="D1311" s="892"/>
      <c r="E1311" s="644"/>
      <c r="F1311" s="644"/>
    </row>
    <row r="1312" spans="1:6">
      <c r="A1312" s="895"/>
      <c r="B1312" s="891"/>
      <c r="C1312" s="645" t="s">
        <v>535</v>
      </c>
      <c r="D1312" s="646" t="s">
        <v>536</v>
      </c>
      <c r="E1312" s="643"/>
      <c r="F1312" s="643"/>
    </row>
    <row r="1313" spans="1:6">
      <c r="A1313" s="884" t="s">
        <v>67</v>
      </c>
      <c r="B1313" s="885"/>
      <c r="C1313" s="647">
        <v>105</v>
      </c>
      <c r="D1313" s="648">
        <v>73.5</v>
      </c>
      <c r="E1313" s="649"/>
      <c r="F1313" s="649"/>
    </row>
    <row r="1314" spans="1:6">
      <c r="A1314" s="882" t="s">
        <v>896</v>
      </c>
      <c r="B1314" s="883"/>
      <c r="C1314" s="282">
        <v>0</v>
      </c>
      <c r="D1314" s="494">
        <v>71.3</v>
      </c>
    </row>
    <row r="1315" spans="1:6">
      <c r="A1315" s="859" t="s">
        <v>27</v>
      </c>
      <c r="B1315" s="860"/>
      <c r="C1315" s="282">
        <v>28</v>
      </c>
      <c r="D1315" s="494">
        <v>28</v>
      </c>
    </row>
    <row r="1316" spans="1:6">
      <c r="A1316" s="859" t="s">
        <v>25</v>
      </c>
      <c r="B1316" s="860"/>
      <c r="C1316" s="282">
        <v>2.5</v>
      </c>
      <c r="D1316" s="494">
        <v>2.5</v>
      </c>
    </row>
    <row r="1317" spans="1:6" ht="15.75" thickBot="1">
      <c r="A1317" s="887" t="s">
        <v>31</v>
      </c>
      <c r="B1317" s="888"/>
      <c r="C1317" s="651">
        <v>0.25</v>
      </c>
      <c r="D1317" s="652">
        <v>0.25</v>
      </c>
    </row>
    <row r="1318" spans="1:6" ht="15.75" thickBot="1">
      <c r="A1318" s="863" t="s">
        <v>537</v>
      </c>
      <c r="B1318" s="864"/>
      <c r="C1318" s="653"/>
      <c r="D1318" s="654">
        <v>100</v>
      </c>
      <c r="E1318" s="650"/>
      <c r="F1318" s="650"/>
    </row>
    <row r="1319" spans="1:6">
      <c r="A1319" s="865"/>
      <c r="B1319" s="865"/>
      <c r="C1319" s="655"/>
      <c r="D1319" s="655"/>
      <c r="E1319" s="655"/>
      <c r="F1319" s="655"/>
    </row>
    <row r="1320" spans="1:6" ht="15.75" thickBot="1">
      <c r="A1320" s="866" t="s">
        <v>560</v>
      </c>
      <c r="B1320" s="866"/>
      <c r="C1320" s="866"/>
      <c r="D1320" s="866"/>
      <c r="E1320" s="866"/>
      <c r="F1320" s="866"/>
    </row>
    <row r="1321" spans="1:6">
      <c r="A1321" s="867" t="s">
        <v>539</v>
      </c>
      <c r="B1321" s="868"/>
      <c r="C1321" s="868"/>
      <c r="D1321" s="868"/>
      <c r="E1321" s="869" t="s">
        <v>540</v>
      </c>
      <c r="F1321" s="870"/>
    </row>
    <row r="1322" spans="1:6" ht="41.25" thickBot="1">
      <c r="A1322" s="656" t="s">
        <v>541</v>
      </c>
      <c r="B1322" s="657" t="s">
        <v>542</v>
      </c>
      <c r="C1322" s="657" t="s">
        <v>543</v>
      </c>
      <c r="D1322" s="657" t="s">
        <v>561</v>
      </c>
      <c r="E1322" s="871"/>
      <c r="F1322" s="872"/>
    </row>
    <row r="1323" spans="1:6" ht="15.75" thickBot="1">
      <c r="A1323" s="659" t="s">
        <v>897</v>
      </c>
      <c r="B1323" s="660" t="s">
        <v>898</v>
      </c>
      <c r="C1323" s="660" t="s">
        <v>899</v>
      </c>
      <c r="D1323" s="660" t="s">
        <v>900</v>
      </c>
      <c r="E1323" s="873">
        <v>2.09</v>
      </c>
      <c r="F1323" s="874"/>
    </row>
    <row r="1324" spans="1:6">
      <c r="A1324" s="662"/>
      <c r="B1324" s="662"/>
      <c r="C1324" s="655"/>
      <c r="D1324" s="655"/>
      <c r="E1324" s="655"/>
      <c r="F1324" s="655"/>
    </row>
    <row r="1325" spans="1:6">
      <c r="A1325" s="865" t="s">
        <v>549</v>
      </c>
      <c r="B1325" s="865"/>
      <c r="C1325" s="865"/>
      <c r="D1325" s="865"/>
      <c r="E1325" s="865"/>
      <c r="F1325" s="865"/>
    </row>
    <row r="1326" spans="1:6">
      <c r="A1326" s="875" t="s">
        <v>901</v>
      </c>
      <c r="B1326" s="875"/>
      <c r="C1326" s="875"/>
      <c r="D1326" s="875"/>
      <c r="E1326" s="875"/>
      <c r="F1326" s="875"/>
    </row>
    <row r="1327" spans="1:6">
      <c r="A1327" s="876" t="s">
        <v>551</v>
      </c>
      <c r="B1327" s="876"/>
      <c r="C1327" s="663" t="s">
        <v>552</v>
      </c>
    </row>
    <row r="1331" spans="1:6">
      <c r="A1331" s="886" t="s">
        <v>526</v>
      </c>
      <c r="B1331" s="886"/>
      <c r="C1331" s="889" t="s">
        <v>902</v>
      </c>
      <c r="D1331" s="889"/>
      <c r="E1331" s="889"/>
      <c r="F1331" s="889"/>
    </row>
    <row r="1332" spans="1:6">
      <c r="A1332" s="890" t="s">
        <v>527</v>
      </c>
      <c r="B1332" s="890"/>
      <c r="C1332" s="889" t="s">
        <v>300</v>
      </c>
      <c r="D1332" s="889"/>
      <c r="E1332" s="889"/>
      <c r="F1332" s="889"/>
    </row>
    <row r="1333" spans="1:6">
      <c r="A1333" s="886" t="s">
        <v>528</v>
      </c>
      <c r="B1333" s="886"/>
      <c r="C1333" s="889" t="s">
        <v>902</v>
      </c>
      <c r="D1333" s="889"/>
      <c r="E1333" s="889"/>
      <c r="F1333" s="889"/>
    </row>
    <row r="1334" spans="1:6" ht="15.75" thickBot="1">
      <c r="A1334" s="896" t="s">
        <v>530</v>
      </c>
      <c r="B1334" s="896"/>
      <c r="C1334" s="889" t="s">
        <v>554</v>
      </c>
      <c r="D1334" s="889"/>
      <c r="E1334" s="889"/>
      <c r="F1334" s="889"/>
    </row>
    <row r="1335" spans="1:6">
      <c r="A1335" s="893" t="s">
        <v>532</v>
      </c>
      <c r="B1335" s="894"/>
      <c r="C1335" s="897" t="s">
        <v>555</v>
      </c>
      <c r="D1335" s="898"/>
      <c r="E1335" s="643"/>
      <c r="F1335" s="643"/>
    </row>
    <row r="1336" spans="1:6">
      <c r="A1336" s="895"/>
      <c r="B1336" s="891"/>
      <c r="C1336" s="891" t="s">
        <v>534</v>
      </c>
      <c r="D1336" s="892"/>
      <c r="E1336" s="644"/>
      <c r="F1336" s="644"/>
    </row>
    <row r="1337" spans="1:6">
      <c r="A1337" s="895"/>
      <c r="B1337" s="891"/>
      <c r="C1337" s="645" t="s">
        <v>535</v>
      </c>
      <c r="D1337" s="646" t="s">
        <v>536</v>
      </c>
      <c r="E1337" s="643"/>
      <c r="F1337" s="643"/>
    </row>
    <row r="1338" spans="1:6">
      <c r="A1338" s="884" t="s">
        <v>67</v>
      </c>
      <c r="B1338" s="885"/>
      <c r="C1338" s="647">
        <v>58</v>
      </c>
      <c r="D1338" s="648">
        <v>40.6</v>
      </c>
      <c r="E1338" s="649"/>
      <c r="F1338" s="649"/>
    </row>
    <row r="1339" spans="1:6">
      <c r="A1339" s="859" t="s">
        <v>121</v>
      </c>
      <c r="B1339" s="860"/>
      <c r="C1339" s="282">
        <v>32</v>
      </c>
      <c r="D1339" s="494">
        <v>25.6</v>
      </c>
    </row>
    <row r="1340" spans="1:6">
      <c r="A1340" s="859" t="s">
        <v>131</v>
      </c>
      <c r="B1340" s="860"/>
      <c r="C1340" s="282">
        <v>30</v>
      </c>
      <c r="D1340" s="494">
        <v>24</v>
      </c>
    </row>
    <row r="1341" spans="1:6">
      <c r="A1341" s="859" t="s">
        <v>69</v>
      </c>
      <c r="B1341" s="860"/>
      <c r="C1341" s="282">
        <v>15</v>
      </c>
      <c r="D1341" s="494">
        <v>12.6</v>
      </c>
    </row>
    <row r="1342" spans="1:6">
      <c r="A1342" s="859" t="s">
        <v>27</v>
      </c>
      <c r="B1342" s="860"/>
      <c r="C1342" s="282">
        <v>30</v>
      </c>
      <c r="D1342" s="494">
        <v>30</v>
      </c>
    </row>
    <row r="1343" spans="1:6">
      <c r="A1343" s="859" t="s">
        <v>25</v>
      </c>
      <c r="B1343" s="860"/>
      <c r="C1343" s="282">
        <v>3</v>
      </c>
      <c r="D1343" s="494">
        <v>3</v>
      </c>
    </row>
    <row r="1344" spans="1:6" ht="15.75" thickBot="1">
      <c r="A1344" s="887" t="s">
        <v>31</v>
      </c>
      <c r="B1344" s="888"/>
      <c r="C1344" s="651">
        <v>0.3</v>
      </c>
      <c r="D1344" s="652">
        <v>0.3</v>
      </c>
    </row>
    <row r="1345" spans="1:6" ht="15.75" thickBot="1">
      <c r="A1345" s="863" t="s">
        <v>537</v>
      </c>
      <c r="B1345" s="864"/>
      <c r="C1345" s="653"/>
      <c r="D1345" s="654">
        <v>100</v>
      </c>
      <c r="E1345" s="650"/>
      <c r="F1345" s="650"/>
    </row>
    <row r="1346" spans="1:6">
      <c r="A1346" s="865"/>
      <c r="B1346" s="865"/>
      <c r="C1346" s="655"/>
      <c r="D1346" s="655"/>
      <c r="E1346" s="655"/>
      <c r="F1346" s="655"/>
    </row>
    <row r="1347" spans="1:6" ht="15.75" thickBot="1">
      <c r="A1347" s="866" t="s">
        <v>560</v>
      </c>
      <c r="B1347" s="866"/>
      <c r="C1347" s="866"/>
      <c r="D1347" s="866"/>
      <c r="E1347" s="866"/>
      <c r="F1347" s="866"/>
    </row>
    <row r="1348" spans="1:6">
      <c r="A1348" s="867" t="s">
        <v>539</v>
      </c>
      <c r="B1348" s="868"/>
      <c r="C1348" s="868"/>
      <c r="D1348" s="868"/>
      <c r="E1348" s="869" t="s">
        <v>540</v>
      </c>
      <c r="F1348" s="870"/>
    </row>
    <row r="1349" spans="1:6" ht="41.25" thickBot="1">
      <c r="A1349" s="656" t="s">
        <v>541</v>
      </c>
      <c r="B1349" s="657" t="s">
        <v>542</v>
      </c>
      <c r="C1349" s="657" t="s">
        <v>543</v>
      </c>
      <c r="D1349" s="657" t="s">
        <v>561</v>
      </c>
      <c r="E1349" s="871"/>
      <c r="F1349" s="872"/>
    </row>
    <row r="1350" spans="1:6" ht="15.75" thickBot="1">
      <c r="A1350" s="659" t="s">
        <v>677</v>
      </c>
      <c r="B1350" s="660" t="s">
        <v>903</v>
      </c>
      <c r="C1350" s="660" t="s">
        <v>904</v>
      </c>
      <c r="D1350" s="660" t="s">
        <v>905</v>
      </c>
      <c r="E1350" s="873">
        <v>5.62</v>
      </c>
      <c r="F1350" s="874"/>
    </row>
    <row r="1351" spans="1:6">
      <c r="A1351" s="662"/>
      <c r="B1351" s="662"/>
      <c r="C1351" s="655"/>
      <c r="D1351" s="655"/>
      <c r="E1351" s="655"/>
      <c r="F1351" s="655"/>
    </row>
    <row r="1352" spans="1:6">
      <c r="A1352" s="865" t="s">
        <v>549</v>
      </c>
      <c r="B1352" s="865"/>
      <c r="C1352" s="865"/>
      <c r="D1352" s="865"/>
      <c r="E1352" s="865"/>
      <c r="F1352" s="865"/>
    </row>
    <row r="1353" spans="1:6">
      <c r="A1353" s="875" t="s">
        <v>906</v>
      </c>
      <c r="B1353" s="875"/>
      <c r="C1353" s="875"/>
      <c r="D1353" s="875"/>
      <c r="E1353" s="875"/>
      <c r="F1353" s="875"/>
    </row>
    <row r="1354" spans="1:6">
      <c r="A1354" s="876" t="s">
        <v>551</v>
      </c>
      <c r="B1354" s="876"/>
      <c r="C1354" s="663" t="s">
        <v>590</v>
      </c>
    </row>
    <row r="1358" spans="1:6">
      <c r="A1358" s="886" t="s">
        <v>526</v>
      </c>
      <c r="B1358" s="886"/>
      <c r="C1358" s="889" t="s">
        <v>907</v>
      </c>
      <c r="D1358" s="889"/>
      <c r="E1358" s="889"/>
      <c r="F1358" s="889"/>
    </row>
    <row r="1359" spans="1:6">
      <c r="A1359" s="890" t="s">
        <v>527</v>
      </c>
      <c r="B1359" s="890"/>
      <c r="C1359" s="889" t="s">
        <v>56</v>
      </c>
      <c r="D1359" s="889"/>
      <c r="E1359" s="889"/>
      <c r="F1359" s="889"/>
    </row>
    <row r="1360" spans="1:6">
      <c r="A1360" s="886" t="s">
        <v>528</v>
      </c>
      <c r="B1360" s="886"/>
      <c r="C1360" s="889" t="s">
        <v>907</v>
      </c>
      <c r="D1360" s="889"/>
      <c r="E1360" s="889"/>
      <c r="F1360" s="889"/>
    </row>
    <row r="1361" spans="1:6" ht="15.75" thickBot="1">
      <c r="A1361" s="896" t="s">
        <v>530</v>
      </c>
      <c r="B1361" s="896"/>
      <c r="C1361" s="889" t="s">
        <v>908</v>
      </c>
      <c r="D1361" s="889"/>
      <c r="E1361" s="889"/>
      <c r="F1361" s="889"/>
    </row>
    <row r="1362" spans="1:6">
      <c r="A1362" s="893" t="s">
        <v>532</v>
      </c>
      <c r="B1362" s="894"/>
      <c r="C1362" s="897" t="s">
        <v>555</v>
      </c>
      <c r="D1362" s="898"/>
      <c r="E1362" s="643"/>
      <c r="F1362" s="643"/>
    </row>
    <row r="1363" spans="1:6">
      <c r="A1363" s="895"/>
      <c r="B1363" s="891"/>
      <c r="C1363" s="891" t="s">
        <v>534</v>
      </c>
      <c r="D1363" s="892"/>
      <c r="E1363" s="644"/>
      <c r="F1363" s="644"/>
    </row>
    <row r="1364" spans="1:6">
      <c r="A1364" s="895"/>
      <c r="B1364" s="891"/>
      <c r="C1364" s="645" t="s">
        <v>535</v>
      </c>
      <c r="D1364" s="646" t="s">
        <v>536</v>
      </c>
      <c r="E1364" s="643"/>
      <c r="F1364" s="643"/>
    </row>
    <row r="1365" spans="1:6">
      <c r="A1365" s="884" t="s">
        <v>59</v>
      </c>
      <c r="B1365" s="885"/>
      <c r="C1365" s="647">
        <v>103.3</v>
      </c>
      <c r="D1365" s="648">
        <v>81</v>
      </c>
      <c r="E1365" s="649"/>
      <c r="F1365" s="649"/>
    </row>
    <row r="1366" spans="1:6">
      <c r="A1366" s="882" t="s">
        <v>909</v>
      </c>
      <c r="B1366" s="883"/>
      <c r="C1366" s="282">
        <v>0</v>
      </c>
      <c r="D1366" s="494">
        <v>0</v>
      </c>
    </row>
    <row r="1367" spans="1:6">
      <c r="A1367" s="859" t="s">
        <v>61</v>
      </c>
      <c r="B1367" s="860"/>
      <c r="C1367" s="282">
        <v>16.5</v>
      </c>
      <c r="D1367" s="494">
        <v>15</v>
      </c>
    </row>
    <row r="1368" spans="1:6">
      <c r="A1368" s="859" t="s">
        <v>910</v>
      </c>
      <c r="B1368" s="860"/>
      <c r="C1368" s="282">
        <v>16.5</v>
      </c>
      <c r="D1368" s="494">
        <v>15</v>
      </c>
    </row>
    <row r="1369" spans="1:6">
      <c r="A1369" s="882" t="s">
        <v>911</v>
      </c>
      <c r="B1369" s="883"/>
      <c r="C1369" s="282">
        <v>0</v>
      </c>
      <c r="D1369" s="494">
        <v>0</v>
      </c>
    </row>
    <row r="1370" spans="1:6">
      <c r="A1370" s="859" t="s">
        <v>63</v>
      </c>
      <c r="B1370" s="860"/>
      <c r="C1370" s="282">
        <v>0.64</v>
      </c>
      <c r="D1370" s="494">
        <v>0.5</v>
      </c>
    </row>
    <row r="1371" spans="1:6" ht="15.75" thickBot="1">
      <c r="A1371" s="887" t="s">
        <v>57</v>
      </c>
      <c r="B1371" s="888"/>
      <c r="C1371" s="651">
        <v>5</v>
      </c>
      <c r="D1371" s="652">
        <v>5</v>
      </c>
    </row>
    <row r="1372" spans="1:6" ht="15.75" thickBot="1">
      <c r="A1372" s="863" t="s">
        <v>537</v>
      </c>
      <c r="B1372" s="864"/>
      <c r="C1372" s="653"/>
      <c r="D1372" s="654">
        <v>100</v>
      </c>
      <c r="E1372" s="650"/>
      <c r="F1372" s="650"/>
    </row>
    <row r="1373" spans="1:6">
      <c r="A1373" s="865"/>
      <c r="B1373" s="865"/>
      <c r="C1373" s="655"/>
      <c r="D1373" s="655"/>
      <c r="E1373" s="655"/>
      <c r="F1373" s="655"/>
    </row>
    <row r="1374" spans="1:6" ht="15.75" thickBot="1">
      <c r="A1374" s="866" t="s">
        <v>560</v>
      </c>
      <c r="B1374" s="866"/>
      <c r="C1374" s="866"/>
      <c r="D1374" s="866"/>
      <c r="E1374" s="866"/>
      <c r="F1374" s="866"/>
    </row>
    <row r="1375" spans="1:6">
      <c r="A1375" s="867" t="s">
        <v>539</v>
      </c>
      <c r="B1375" s="868"/>
      <c r="C1375" s="868"/>
      <c r="D1375" s="868"/>
      <c r="E1375" s="869" t="s">
        <v>540</v>
      </c>
      <c r="F1375" s="870"/>
    </row>
    <row r="1376" spans="1:6" ht="41.25" thickBot="1">
      <c r="A1376" s="656" t="s">
        <v>541</v>
      </c>
      <c r="B1376" s="657" t="s">
        <v>542</v>
      </c>
      <c r="C1376" s="657" t="s">
        <v>543</v>
      </c>
      <c r="D1376" s="657" t="s">
        <v>561</v>
      </c>
      <c r="E1376" s="871"/>
      <c r="F1376" s="872"/>
    </row>
    <row r="1377" spans="1:6" ht="15.75" thickBot="1">
      <c r="A1377" s="659" t="s">
        <v>912</v>
      </c>
      <c r="B1377" s="660" t="s">
        <v>913</v>
      </c>
      <c r="C1377" s="660" t="s">
        <v>914</v>
      </c>
      <c r="D1377" s="660" t="s">
        <v>915</v>
      </c>
      <c r="E1377" s="873">
        <v>10.1</v>
      </c>
      <c r="F1377" s="874"/>
    </row>
    <row r="1378" spans="1:6">
      <c r="A1378" s="662"/>
      <c r="B1378" s="662"/>
      <c r="C1378" s="655"/>
      <c r="D1378" s="655"/>
      <c r="E1378" s="655"/>
      <c r="F1378" s="655"/>
    </row>
    <row r="1379" spans="1:6">
      <c r="A1379" s="865" t="s">
        <v>549</v>
      </c>
      <c r="B1379" s="865"/>
      <c r="C1379" s="865"/>
      <c r="D1379" s="865"/>
      <c r="E1379" s="865"/>
      <c r="F1379" s="865"/>
    </row>
    <row r="1380" spans="1:6">
      <c r="A1380" s="875" t="s">
        <v>916</v>
      </c>
      <c r="B1380" s="875"/>
      <c r="C1380" s="875"/>
      <c r="D1380" s="875"/>
      <c r="E1380" s="875"/>
      <c r="F1380" s="875"/>
    </row>
    <row r="1381" spans="1:6">
      <c r="A1381" s="876" t="s">
        <v>551</v>
      </c>
      <c r="B1381" s="876"/>
      <c r="C1381" s="663" t="s">
        <v>552</v>
      </c>
    </row>
    <row r="1385" spans="1:6">
      <c r="A1385" s="886" t="s">
        <v>526</v>
      </c>
      <c r="B1385" s="886"/>
      <c r="C1385" s="889" t="s">
        <v>917</v>
      </c>
      <c r="D1385" s="889"/>
      <c r="E1385" s="889"/>
      <c r="F1385" s="889"/>
    </row>
    <row r="1386" spans="1:6">
      <c r="A1386" s="890" t="s">
        <v>527</v>
      </c>
      <c r="B1386" s="890"/>
      <c r="C1386" s="889" t="s">
        <v>23</v>
      </c>
      <c r="D1386" s="889"/>
      <c r="E1386" s="889"/>
      <c r="F1386" s="889"/>
    </row>
    <row r="1387" spans="1:6">
      <c r="A1387" s="886" t="s">
        <v>528</v>
      </c>
      <c r="B1387" s="886"/>
      <c r="C1387" s="889" t="s">
        <v>917</v>
      </c>
      <c r="D1387" s="889"/>
      <c r="E1387" s="889"/>
      <c r="F1387" s="889"/>
    </row>
    <row r="1388" spans="1:6" ht="15.75" thickBot="1">
      <c r="A1388" s="896" t="s">
        <v>530</v>
      </c>
      <c r="B1388" s="896"/>
      <c r="C1388" s="889" t="s">
        <v>554</v>
      </c>
      <c r="D1388" s="889"/>
      <c r="E1388" s="889"/>
      <c r="F1388" s="889"/>
    </row>
    <row r="1389" spans="1:6">
      <c r="A1389" s="893" t="s">
        <v>532</v>
      </c>
      <c r="B1389" s="894"/>
      <c r="C1389" s="897" t="s">
        <v>555</v>
      </c>
      <c r="D1389" s="898"/>
      <c r="E1389" s="643"/>
      <c r="F1389" s="643"/>
    </row>
    <row r="1390" spans="1:6">
      <c r="A1390" s="895"/>
      <c r="B1390" s="891"/>
      <c r="C1390" s="891" t="s">
        <v>534</v>
      </c>
      <c r="D1390" s="892"/>
      <c r="E1390" s="644"/>
      <c r="F1390" s="644"/>
    </row>
    <row r="1391" spans="1:6">
      <c r="A1391" s="895"/>
      <c r="B1391" s="891"/>
      <c r="C1391" s="645" t="s">
        <v>535</v>
      </c>
      <c r="D1391" s="646" t="s">
        <v>536</v>
      </c>
      <c r="E1391" s="643"/>
      <c r="F1391" s="643"/>
    </row>
    <row r="1392" spans="1:6">
      <c r="A1392" s="884" t="s">
        <v>34</v>
      </c>
      <c r="B1392" s="885"/>
      <c r="C1392" s="647">
        <v>5</v>
      </c>
      <c r="D1392" s="648">
        <v>5</v>
      </c>
      <c r="E1392" s="649"/>
      <c r="F1392" s="649"/>
    </row>
    <row r="1393" spans="1:6">
      <c r="A1393" s="859" t="s">
        <v>918</v>
      </c>
      <c r="B1393" s="860"/>
      <c r="C1393" s="282">
        <v>5</v>
      </c>
      <c r="D1393" s="494">
        <v>5</v>
      </c>
    </row>
    <row r="1394" spans="1:6">
      <c r="A1394" s="859" t="s">
        <v>36</v>
      </c>
      <c r="B1394" s="860"/>
      <c r="C1394" s="282">
        <v>5</v>
      </c>
      <c r="D1394" s="494">
        <v>5</v>
      </c>
    </row>
    <row r="1395" spans="1:6">
      <c r="A1395" s="859" t="s">
        <v>919</v>
      </c>
      <c r="B1395" s="860"/>
      <c r="C1395" s="282">
        <v>5</v>
      </c>
      <c r="D1395" s="494">
        <v>5</v>
      </c>
    </row>
    <row r="1396" spans="1:6">
      <c r="A1396" s="859" t="s">
        <v>29</v>
      </c>
      <c r="B1396" s="860"/>
      <c r="C1396" s="282">
        <v>12</v>
      </c>
      <c r="D1396" s="494">
        <v>12</v>
      </c>
    </row>
    <row r="1397" spans="1:6">
      <c r="A1397" s="859" t="s">
        <v>27</v>
      </c>
      <c r="B1397" s="860"/>
      <c r="C1397" s="282">
        <v>75</v>
      </c>
      <c r="D1397" s="494">
        <v>75</v>
      </c>
    </row>
    <row r="1398" spans="1:6">
      <c r="A1398" s="859" t="s">
        <v>25</v>
      </c>
      <c r="B1398" s="860"/>
      <c r="C1398" s="282">
        <v>3</v>
      </c>
      <c r="D1398" s="494">
        <v>3</v>
      </c>
    </row>
    <row r="1399" spans="1:6">
      <c r="A1399" s="859" t="s">
        <v>33</v>
      </c>
      <c r="B1399" s="860"/>
      <c r="C1399" s="282">
        <v>3</v>
      </c>
      <c r="D1399" s="494">
        <v>3</v>
      </c>
    </row>
    <row r="1400" spans="1:6" ht="15.75" thickBot="1">
      <c r="A1400" s="887" t="s">
        <v>31</v>
      </c>
      <c r="B1400" s="888"/>
      <c r="C1400" s="651">
        <v>0.25</v>
      </c>
      <c r="D1400" s="652">
        <v>0.25</v>
      </c>
    </row>
    <row r="1401" spans="1:6" ht="15.75" thickBot="1">
      <c r="A1401" s="863" t="s">
        <v>537</v>
      </c>
      <c r="B1401" s="864"/>
      <c r="C1401" s="653"/>
      <c r="D1401" s="654">
        <v>100</v>
      </c>
      <c r="E1401" s="650"/>
      <c r="F1401" s="650"/>
    </row>
    <row r="1402" spans="1:6">
      <c r="A1402" s="865"/>
      <c r="B1402" s="865"/>
      <c r="C1402" s="655"/>
      <c r="D1402" s="655"/>
      <c r="E1402" s="655"/>
      <c r="F1402" s="655"/>
    </row>
    <row r="1403" spans="1:6" ht="15.75" thickBot="1">
      <c r="A1403" s="866" t="s">
        <v>560</v>
      </c>
      <c r="B1403" s="866"/>
      <c r="C1403" s="866"/>
      <c r="D1403" s="866"/>
      <c r="E1403" s="866"/>
      <c r="F1403" s="866"/>
    </row>
    <row r="1404" spans="1:6">
      <c r="A1404" s="867" t="s">
        <v>539</v>
      </c>
      <c r="B1404" s="868"/>
      <c r="C1404" s="868"/>
      <c r="D1404" s="868"/>
      <c r="E1404" s="869" t="s">
        <v>540</v>
      </c>
      <c r="F1404" s="870"/>
    </row>
    <row r="1405" spans="1:6" ht="41.25" thickBot="1">
      <c r="A1405" s="656" t="s">
        <v>541</v>
      </c>
      <c r="B1405" s="657" t="s">
        <v>542</v>
      </c>
      <c r="C1405" s="657" t="s">
        <v>543</v>
      </c>
      <c r="D1405" s="657" t="s">
        <v>561</v>
      </c>
      <c r="E1405" s="871"/>
      <c r="F1405" s="872"/>
    </row>
    <row r="1406" spans="1:6" ht="15.75" thickBot="1">
      <c r="A1406" s="659" t="s">
        <v>920</v>
      </c>
      <c r="B1406" s="660" t="s">
        <v>921</v>
      </c>
      <c r="C1406" s="660" t="s">
        <v>882</v>
      </c>
      <c r="D1406" s="660" t="s">
        <v>922</v>
      </c>
      <c r="E1406" s="873">
        <v>0.45</v>
      </c>
      <c r="F1406" s="874"/>
    </row>
    <row r="1407" spans="1:6">
      <c r="A1407" s="662"/>
      <c r="B1407" s="662"/>
      <c r="C1407" s="655"/>
      <c r="D1407" s="655"/>
      <c r="E1407" s="655"/>
      <c r="F1407" s="655"/>
    </row>
    <row r="1408" spans="1:6">
      <c r="A1408" s="865" t="s">
        <v>549</v>
      </c>
      <c r="B1408" s="865"/>
      <c r="C1408" s="865"/>
      <c r="D1408" s="865"/>
      <c r="E1408" s="865"/>
      <c r="F1408" s="865"/>
    </row>
    <row r="1409" spans="1:6">
      <c r="A1409" s="875" t="s">
        <v>923</v>
      </c>
      <c r="B1409" s="875"/>
      <c r="C1409" s="875"/>
      <c r="D1409" s="875"/>
      <c r="E1409" s="875"/>
      <c r="F1409" s="875"/>
    </row>
    <row r="1410" spans="1:6">
      <c r="A1410" s="876" t="s">
        <v>551</v>
      </c>
      <c r="B1410" s="876"/>
      <c r="C1410" s="663" t="s">
        <v>552</v>
      </c>
    </row>
    <row r="1414" spans="1:6">
      <c r="A1414" s="886" t="s">
        <v>526</v>
      </c>
      <c r="B1414" s="886"/>
      <c r="C1414" s="889" t="s">
        <v>924</v>
      </c>
      <c r="D1414" s="889"/>
      <c r="E1414" s="889"/>
      <c r="F1414" s="889"/>
    </row>
    <row r="1415" spans="1:6">
      <c r="A1415" s="890" t="s">
        <v>527</v>
      </c>
      <c r="B1415" s="890"/>
      <c r="C1415" s="889" t="s">
        <v>343</v>
      </c>
      <c r="D1415" s="889"/>
      <c r="E1415" s="889"/>
      <c r="F1415" s="889"/>
    </row>
    <row r="1416" spans="1:6">
      <c r="A1416" s="886" t="s">
        <v>528</v>
      </c>
      <c r="B1416" s="886"/>
      <c r="C1416" s="889" t="s">
        <v>924</v>
      </c>
      <c r="D1416" s="889"/>
      <c r="E1416" s="889"/>
      <c r="F1416" s="889"/>
    </row>
    <row r="1417" spans="1:6" ht="15.75" thickBot="1">
      <c r="A1417" s="896" t="s">
        <v>530</v>
      </c>
      <c r="B1417" s="896"/>
      <c r="C1417" s="889" t="s">
        <v>554</v>
      </c>
      <c r="D1417" s="889"/>
      <c r="E1417" s="889"/>
      <c r="F1417" s="889"/>
    </row>
    <row r="1418" spans="1:6">
      <c r="A1418" s="893" t="s">
        <v>532</v>
      </c>
      <c r="B1418" s="894"/>
      <c r="C1418" s="897" t="s">
        <v>555</v>
      </c>
      <c r="D1418" s="898"/>
      <c r="E1418" s="643"/>
      <c r="F1418" s="643"/>
    </row>
    <row r="1419" spans="1:6">
      <c r="A1419" s="895"/>
      <c r="B1419" s="891"/>
      <c r="C1419" s="891" t="s">
        <v>534</v>
      </c>
      <c r="D1419" s="892"/>
      <c r="E1419" s="644"/>
      <c r="F1419" s="644"/>
    </row>
    <row r="1420" spans="1:6">
      <c r="A1420" s="895"/>
      <c r="B1420" s="891"/>
      <c r="C1420" s="645" t="s">
        <v>535</v>
      </c>
      <c r="D1420" s="646" t="s">
        <v>536</v>
      </c>
      <c r="E1420" s="643"/>
      <c r="F1420" s="643"/>
    </row>
    <row r="1421" spans="1:6">
      <c r="A1421" s="884" t="s">
        <v>344</v>
      </c>
      <c r="B1421" s="885"/>
      <c r="C1421" s="647">
        <v>10</v>
      </c>
      <c r="D1421" s="648">
        <v>10</v>
      </c>
      <c r="E1421" s="649"/>
      <c r="F1421" s="649"/>
    </row>
    <row r="1422" spans="1:6">
      <c r="A1422" s="859" t="s">
        <v>925</v>
      </c>
      <c r="B1422" s="860"/>
      <c r="C1422" s="282">
        <v>10</v>
      </c>
      <c r="D1422" s="494">
        <v>10</v>
      </c>
    </row>
    <row r="1423" spans="1:6">
      <c r="A1423" s="859" t="s">
        <v>29</v>
      </c>
      <c r="B1423" s="860"/>
      <c r="C1423" s="282">
        <v>12</v>
      </c>
      <c r="D1423" s="494">
        <v>12</v>
      </c>
    </row>
    <row r="1424" spans="1:6">
      <c r="A1424" s="859" t="s">
        <v>27</v>
      </c>
      <c r="B1424" s="860"/>
      <c r="C1424" s="282">
        <v>75</v>
      </c>
      <c r="D1424" s="494">
        <v>75</v>
      </c>
    </row>
    <row r="1425" spans="1:6">
      <c r="A1425" s="859" t="s">
        <v>25</v>
      </c>
      <c r="B1425" s="860"/>
      <c r="C1425" s="282">
        <v>3</v>
      </c>
      <c r="D1425" s="494">
        <v>3</v>
      </c>
    </row>
    <row r="1426" spans="1:6">
      <c r="A1426" s="859" t="s">
        <v>33</v>
      </c>
      <c r="B1426" s="860"/>
      <c r="C1426" s="282">
        <v>3</v>
      </c>
      <c r="D1426" s="494">
        <v>3</v>
      </c>
    </row>
    <row r="1427" spans="1:6" ht="15.75" thickBot="1">
      <c r="A1427" s="887" t="s">
        <v>31</v>
      </c>
      <c r="B1427" s="888"/>
      <c r="C1427" s="651">
        <v>0.25</v>
      </c>
      <c r="D1427" s="652">
        <v>0.25</v>
      </c>
    </row>
    <row r="1428" spans="1:6" ht="15.75" thickBot="1">
      <c r="A1428" s="863" t="s">
        <v>537</v>
      </c>
      <c r="B1428" s="864"/>
      <c r="C1428" s="653"/>
      <c r="D1428" s="654">
        <v>100</v>
      </c>
      <c r="E1428" s="650"/>
      <c r="F1428" s="650"/>
    </row>
    <row r="1429" spans="1:6">
      <c r="A1429" s="865"/>
      <c r="B1429" s="865"/>
      <c r="C1429" s="655"/>
      <c r="D1429" s="655"/>
      <c r="E1429" s="655"/>
      <c r="F1429" s="655"/>
    </row>
    <row r="1430" spans="1:6" ht="15.75" thickBot="1">
      <c r="A1430" s="866" t="s">
        <v>560</v>
      </c>
      <c r="B1430" s="866"/>
      <c r="C1430" s="866"/>
      <c r="D1430" s="866"/>
      <c r="E1430" s="866"/>
      <c r="F1430" s="866"/>
    </row>
    <row r="1431" spans="1:6">
      <c r="A1431" s="867" t="s">
        <v>539</v>
      </c>
      <c r="B1431" s="868"/>
      <c r="C1431" s="868"/>
      <c r="D1431" s="868"/>
      <c r="E1431" s="869" t="s">
        <v>540</v>
      </c>
      <c r="F1431" s="870"/>
    </row>
    <row r="1432" spans="1:6" ht="41.25" thickBot="1">
      <c r="A1432" s="656" t="s">
        <v>541</v>
      </c>
      <c r="B1432" s="657" t="s">
        <v>542</v>
      </c>
      <c r="C1432" s="657" t="s">
        <v>543</v>
      </c>
      <c r="D1432" s="657" t="s">
        <v>561</v>
      </c>
      <c r="E1432" s="871"/>
      <c r="F1432" s="872"/>
    </row>
    <row r="1433" spans="1:6" ht="15.75" thickBot="1">
      <c r="A1433" s="659" t="s">
        <v>926</v>
      </c>
      <c r="B1433" s="660" t="s">
        <v>927</v>
      </c>
      <c r="C1433" s="660" t="s">
        <v>928</v>
      </c>
      <c r="D1433" s="660" t="s">
        <v>929</v>
      </c>
      <c r="E1433" s="873">
        <v>0.45</v>
      </c>
      <c r="F1433" s="874"/>
    </row>
    <row r="1434" spans="1:6">
      <c r="A1434" s="662"/>
      <c r="B1434" s="662"/>
      <c r="C1434" s="655"/>
      <c r="D1434" s="655"/>
      <c r="E1434" s="655"/>
      <c r="F1434" s="655"/>
    </row>
    <row r="1435" spans="1:6">
      <c r="A1435" s="865" t="s">
        <v>549</v>
      </c>
      <c r="B1435" s="865"/>
      <c r="C1435" s="865"/>
      <c r="D1435" s="865"/>
      <c r="E1435" s="865"/>
      <c r="F1435" s="865"/>
    </row>
    <row r="1436" spans="1:6">
      <c r="A1436" s="875" t="s">
        <v>930</v>
      </c>
      <c r="B1436" s="875"/>
      <c r="C1436" s="875"/>
      <c r="D1436" s="875"/>
      <c r="E1436" s="875"/>
      <c r="F1436" s="875"/>
    </row>
    <row r="1437" spans="1:6">
      <c r="A1437" s="876" t="s">
        <v>551</v>
      </c>
      <c r="B1437" s="876"/>
      <c r="C1437" s="663" t="s">
        <v>552</v>
      </c>
    </row>
    <row r="1441" spans="1:6">
      <c r="A1441" s="886" t="s">
        <v>526</v>
      </c>
      <c r="B1441" s="886"/>
      <c r="C1441" s="889" t="s">
        <v>450</v>
      </c>
      <c r="D1441" s="889"/>
      <c r="E1441" s="889"/>
      <c r="F1441" s="889"/>
    </row>
    <row r="1442" spans="1:6">
      <c r="A1442" s="890" t="s">
        <v>527</v>
      </c>
      <c r="B1442" s="890"/>
      <c r="C1442" s="889" t="s">
        <v>931</v>
      </c>
      <c r="D1442" s="889"/>
      <c r="E1442" s="889"/>
      <c r="F1442" s="889"/>
    </row>
    <row r="1443" spans="1:6">
      <c r="A1443" s="886" t="s">
        <v>528</v>
      </c>
      <c r="B1443" s="886"/>
      <c r="C1443" s="889" t="s">
        <v>450</v>
      </c>
      <c r="D1443" s="889"/>
      <c r="E1443" s="889"/>
      <c r="F1443" s="889"/>
    </row>
    <row r="1444" spans="1:6" ht="15.75" thickBot="1">
      <c r="A1444" s="896" t="s">
        <v>530</v>
      </c>
      <c r="B1444" s="896"/>
      <c r="C1444" s="889" t="s">
        <v>568</v>
      </c>
      <c r="D1444" s="889"/>
      <c r="E1444" s="889"/>
      <c r="F1444" s="889"/>
    </row>
    <row r="1445" spans="1:6">
      <c r="A1445" s="893" t="s">
        <v>532</v>
      </c>
      <c r="B1445" s="894"/>
      <c r="C1445" s="897" t="s">
        <v>555</v>
      </c>
      <c r="D1445" s="898"/>
      <c r="E1445" s="643"/>
      <c r="F1445" s="643"/>
    </row>
    <row r="1446" spans="1:6">
      <c r="A1446" s="895"/>
      <c r="B1446" s="891"/>
      <c r="C1446" s="891" t="s">
        <v>534</v>
      </c>
      <c r="D1446" s="892"/>
      <c r="E1446" s="644"/>
      <c r="F1446" s="644"/>
    </row>
    <row r="1447" spans="1:6">
      <c r="A1447" s="895"/>
      <c r="B1447" s="891"/>
      <c r="C1447" s="645" t="s">
        <v>535</v>
      </c>
      <c r="D1447" s="646" t="s">
        <v>536</v>
      </c>
      <c r="E1447" s="643"/>
      <c r="F1447" s="643"/>
    </row>
    <row r="1448" spans="1:6">
      <c r="A1448" s="884" t="s">
        <v>932</v>
      </c>
      <c r="B1448" s="885"/>
      <c r="C1448" s="647">
        <v>25</v>
      </c>
      <c r="D1448" s="648">
        <v>25</v>
      </c>
      <c r="E1448" s="649"/>
      <c r="F1448" s="649"/>
    </row>
    <row r="1449" spans="1:6">
      <c r="A1449" s="859" t="s">
        <v>71</v>
      </c>
      <c r="B1449" s="860"/>
      <c r="C1449" s="282">
        <v>1</v>
      </c>
      <c r="D1449" s="494">
        <v>0.8</v>
      </c>
    </row>
    <row r="1450" spans="1:6">
      <c r="A1450" s="859" t="s">
        <v>933</v>
      </c>
      <c r="B1450" s="860"/>
      <c r="C1450" s="282">
        <v>0.7</v>
      </c>
      <c r="D1450" s="494">
        <v>0.5</v>
      </c>
    </row>
    <row r="1451" spans="1:6">
      <c r="A1451" s="859" t="s">
        <v>934</v>
      </c>
      <c r="B1451" s="860"/>
      <c r="C1451" s="282">
        <v>0.7</v>
      </c>
      <c r="D1451" s="494">
        <v>0.5</v>
      </c>
    </row>
    <row r="1452" spans="1:6">
      <c r="A1452" s="859" t="s">
        <v>69</v>
      </c>
      <c r="B1452" s="860"/>
      <c r="C1452" s="282">
        <v>1</v>
      </c>
      <c r="D1452" s="494">
        <v>0.8</v>
      </c>
    </row>
    <row r="1453" spans="1:6">
      <c r="A1453" s="859" t="s">
        <v>75</v>
      </c>
      <c r="B1453" s="860"/>
      <c r="C1453" s="282">
        <v>11.3</v>
      </c>
      <c r="D1453" s="494">
        <v>8.3000000000000007</v>
      </c>
    </row>
    <row r="1454" spans="1:6">
      <c r="A1454" s="859" t="s">
        <v>110</v>
      </c>
      <c r="B1454" s="860"/>
      <c r="C1454" s="282">
        <v>1</v>
      </c>
      <c r="D1454" s="494">
        <v>1</v>
      </c>
    </row>
    <row r="1455" spans="1:6" ht="15.75" thickBot="1">
      <c r="A1455" s="887" t="s">
        <v>29</v>
      </c>
      <c r="B1455" s="888"/>
      <c r="C1455" s="651">
        <v>140</v>
      </c>
      <c r="D1455" s="652">
        <v>140</v>
      </c>
    </row>
    <row r="1456" spans="1:6" ht="15.75" thickBot="1">
      <c r="A1456" s="863" t="s">
        <v>537</v>
      </c>
      <c r="B1456" s="864"/>
      <c r="C1456" s="653"/>
      <c r="D1456" s="654">
        <v>100</v>
      </c>
      <c r="E1456" s="650"/>
      <c r="F1456" s="650"/>
    </row>
    <row r="1457" spans="1:6">
      <c r="A1457" s="865"/>
      <c r="B1457" s="865"/>
      <c r="C1457" s="655"/>
      <c r="D1457" s="655"/>
      <c r="E1457" s="655"/>
      <c r="F1457" s="655"/>
    </row>
    <row r="1458" spans="1:6" ht="15.75" thickBot="1">
      <c r="A1458" s="866" t="s">
        <v>560</v>
      </c>
      <c r="B1458" s="866"/>
      <c r="C1458" s="866"/>
      <c r="D1458" s="866"/>
      <c r="E1458" s="866"/>
      <c r="F1458" s="866"/>
    </row>
    <row r="1459" spans="1:6">
      <c r="A1459" s="867" t="s">
        <v>539</v>
      </c>
      <c r="B1459" s="868"/>
      <c r="C1459" s="868"/>
      <c r="D1459" s="868"/>
      <c r="E1459" s="869" t="s">
        <v>540</v>
      </c>
      <c r="F1459" s="870"/>
    </row>
    <row r="1460" spans="1:6" ht="41.25" thickBot="1">
      <c r="A1460" s="656" t="s">
        <v>541</v>
      </c>
      <c r="B1460" s="657" t="s">
        <v>542</v>
      </c>
      <c r="C1460" s="657" t="s">
        <v>543</v>
      </c>
      <c r="D1460" s="657" t="s">
        <v>561</v>
      </c>
      <c r="E1460" s="871"/>
      <c r="F1460" s="872"/>
    </row>
    <row r="1461" spans="1:6" ht="15.75" thickBot="1">
      <c r="A1461" s="659" t="s">
        <v>935</v>
      </c>
      <c r="B1461" s="660" t="s">
        <v>764</v>
      </c>
      <c r="C1461" s="660" t="s">
        <v>936</v>
      </c>
      <c r="D1461" s="660" t="s">
        <v>937</v>
      </c>
      <c r="E1461" s="873">
        <v>0.46</v>
      </c>
      <c r="F1461" s="874"/>
    </row>
    <row r="1462" spans="1:6">
      <c r="A1462" s="662"/>
      <c r="B1462" s="662"/>
      <c r="C1462" s="655"/>
      <c r="D1462" s="655"/>
      <c r="E1462" s="655"/>
      <c r="F1462" s="655"/>
    </row>
    <row r="1463" spans="1:6">
      <c r="A1463" s="865" t="s">
        <v>549</v>
      </c>
      <c r="B1463" s="865"/>
      <c r="C1463" s="865"/>
      <c r="D1463" s="865"/>
      <c r="E1463" s="865"/>
      <c r="F1463" s="865"/>
    </row>
    <row r="1464" spans="1:6">
      <c r="A1464" s="875" t="s">
        <v>938</v>
      </c>
      <c r="B1464" s="875"/>
      <c r="C1464" s="875"/>
      <c r="D1464" s="875"/>
      <c r="E1464" s="875"/>
      <c r="F1464" s="875"/>
    </row>
    <row r="1465" spans="1:6">
      <c r="A1465" s="876" t="s">
        <v>551</v>
      </c>
      <c r="B1465" s="876"/>
      <c r="C1465" s="663" t="s">
        <v>552</v>
      </c>
    </row>
    <row r="1469" spans="1:6">
      <c r="A1469" s="886" t="s">
        <v>526</v>
      </c>
      <c r="B1469" s="886"/>
      <c r="C1469" s="641" t="s">
        <v>165</v>
      </c>
      <c r="D1469" s="641"/>
      <c r="E1469" s="641"/>
      <c r="F1469" s="641"/>
    </row>
    <row r="1470" spans="1:6">
      <c r="A1470" s="890" t="s">
        <v>527</v>
      </c>
      <c r="B1470" s="890"/>
      <c r="C1470" s="889" t="s">
        <v>166</v>
      </c>
      <c r="D1470" s="889"/>
      <c r="E1470" s="641"/>
      <c r="F1470" s="641"/>
    </row>
    <row r="1471" spans="1:6">
      <c r="A1471" s="886" t="s">
        <v>528</v>
      </c>
      <c r="B1471" s="886"/>
      <c r="C1471" s="642" t="s">
        <v>165</v>
      </c>
      <c r="D1471" s="642"/>
      <c r="E1471" s="642"/>
      <c r="F1471" s="642"/>
    </row>
    <row r="1472" spans="1:6" ht="15.75" thickBot="1">
      <c r="A1472" s="896" t="s">
        <v>530</v>
      </c>
      <c r="B1472" s="896"/>
      <c r="C1472" s="947" t="s">
        <v>531</v>
      </c>
      <c r="D1472" s="947"/>
      <c r="E1472" s="641"/>
      <c r="F1472" s="641"/>
    </row>
    <row r="1473" spans="1:6">
      <c r="A1473" s="893" t="s">
        <v>532</v>
      </c>
      <c r="B1473" s="894"/>
      <c r="C1473" s="948" t="s">
        <v>533</v>
      </c>
      <c r="D1473" s="949"/>
      <c r="E1473" s="643"/>
      <c r="F1473" s="643"/>
    </row>
    <row r="1474" spans="1:6">
      <c r="A1474" s="895"/>
      <c r="B1474" s="891"/>
      <c r="C1474" s="891" t="s">
        <v>534</v>
      </c>
      <c r="D1474" s="892"/>
      <c r="E1474" s="644"/>
      <c r="F1474" s="644"/>
    </row>
    <row r="1475" spans="1:6">
      <c r="A1475" s="895"/>
      <c r="B1475" s="891"/>
      <c r="C1475" s="645" t="s">
        <v>535</v>
      </c>
      <c r="D1475" s="646" t="s">
        <v>536</v>
      </c>
      <c r="E1475" s="643"/>
      <c r="F1475" s="643"/>
    </row>
    <row r="1476" spans="1:6">
      <c r="A1476" s="884" t="s">
        <v>34</v>
      </c>
      <c r="B1476" s="885"/>
      <c r="C1476" s="647">
        <v>10</v>
      </c>
      <c r="D1476" s="648">
        <v>10</v>
      </c>
      <c r="E1476" s="649"/>
      <c r="F1476" s="649"/>
    </row>
    <row r="1477" spans="1:6">
      <c r="A1477" s="859" t="s">
        <v>29</v>
      </c>
      <c r="B1477" s="860"/>
      <c r="C1477" s="282">
        <v>12</v>
      </c>
      <c r="D1477" s="494">
        <v>12</v>
      </c>
      <c r="E1477" s="650"/>
      <c r="F1477" s="650"/>
    </row>
    <row r="1478" spans="1:6">
      <c r="A1478" s="859" t="s">
        <v>27</v>
      </c>
      <c r="B1478" s="860"/>
      <c r="C1478" s="282">
        <v>56</v>
      </c>
      <c r="D1478" s="494">
        <v>56</v>
      </c>
      <c r="E1478" s="650"/>
      <c r="F1478" s="650"/>
    </row>
    <row r="1479" spans="1:6">
      <c r="A1479" s="859" t="s">
        <v>33</v>
      </c>
      <c r="B1479" s="860"/>
      <c r="C1479" s="282">
        <v>3</v>
      </c>
      <c r="D1479" s="494">
        <v>3</v>
      </c>
      <c r="E1479" s="650"/>
      <c r="F1479" s="650"/>
    </row>
    <row r="1480" spans="1:6">
      <c r="A1480" s="859" t="s">
        <v>25</v>
      </c>
      <c r="B1480" s="860"/>
      <c r="C1480" s="282">
        <v>3</v>
      </c>
      <c r="D1480" s="494">
        <v>3</v>
      </c>
      <c r="E1480" s="650"/>
      <c r="F1480" s="650"/>
    </row>
    <row r="1481" spans="1:6" ht="15.75" thickBot="1">
      <c r="A1481" s="859" t="s">
        <v>31</v>
      </c>
      <c r="B1481" s="860"/>
      <c r="C1481" s="282">
        <v>0.25</v>
      </c>
      <c r="D1481" s="494">
        <v>0.25</v>
      </c>
      <c r="E1481" s="650"/>
      <c r="F1481" s="650"/>
    </row>
    <row r="1482" spans="1:6" ht="15.75" thickBot="1">
      <c r="A1482" s="863" t="s">
        <v>537</v>
      </c>
      <c r="B1482" s="864"/>
      <c r="C1482" s="653"/>
      <c r="D1482" s="654">
        <v>100</v>
      </c>
      <c r="E1482" s="650"/>
      <c r="F1482" s="650"/>
    </row>
    <row r="1483" spans="1:6">
      <c r="A1483" s="865"/>
      <c r="B1483" s="865"/>
      <c r="C1483" s="655"/>
      <c r="D1483" s="655"/>
      <c r="E1483" s="655"/>
      <c r="F1483" s="655"/>
    </row>
    <row r="1484" spans="1:6" ht="15.75" thickBot="1">
      <c r="A1484" s="866" t="s">
        <v>538</v>
      </c>
      <c r="B1484" s="866"/>
      <c r="C1484" s="866"/>
      <c r="D1484" s="866"/>
      <c r="E1484" s="650"/>
      <c r="F1484" s="650"/>
    </row>
    <row r="1485" spans="1:6">
      <c r="A1485" s="942" t="s">
        <v>539</v>
      </c>
      <c r="B1485" s="943"/>
      <c r="C1485" s="943"/>
      <c r="D1485" s="943"/>
      <c r="E1485" s="944" t="s">
        <v>939</v>
      </c>
      <c r="F1485" s="870"/>
    </row>
    <row r="1486" spans="1:6" ht="41.25" thickBot="1">
      <c r="A1486" s="656" t="s">
        <v>541</v>
      </c>
      <c r="B1486" s="657" t="s">
        <v>542</v>
      </c>
      <c r="C1486" s="657" t="s">
        <v>543</v>
      </c>
      <c r="D1486" s="658" t="s">
        <v>544</v>
      </c>
      <c r="E1486" s="945"/>
      <c r="F1486" s="872"/>
    </row>
    <row r="1487" spans="1:6" ht="15.75" thickBot="1">
      <c r="A1487" s="659" t="s">
        <v>940</v>
      </c>
      <c r="B1487" s="660" t="s">
        <v>941</v>
      </c>
      <c r="C1487" s="660" t="s">
        <v>942</v>
      </c>
      <c r="D1487" s="661" t="s">
        <v>943</v>
      </c>
      <c r="E1487" s="946">
        <v>0.73</v>
      </c>
      <c r="F1487" s="874"/>
    </row>
    <row r="1488" spans="1:6">
      <c r="A1488" s="662"/>
      <c r="B1488" s="662"/>
      <c r="C1488" s="655"/>
      <c r="D1488" s="655"/>
      <c r="E1488" s="655"/>
      <c r="F1488" s="655"/>
    </row>
    <row r="1489" spans="1:6">
      <c r="A1489" s="865" t="s">
        <v>549</v>
      </c>
      <c r="B1489" s="865"/>
      <c r="C1489" s="865"/>
      <c r="D1489" s="865"/>
      <c r="E1489" s="865"/>
      <c r="F1489" s="865"/>
    </row>
    <row r="1490" spans="1:6">
      <c r="A1490" s="941" t="s">
        <v>944</v>
      </c>
      <c r="B1490" s="941"/>
      <c r="C1490" s="941"/>
      <c r="D1490" s="941"/>
      <c r="E1490" s="941"/>
      <c r="F1490" s="941"/>
    </row>
    <row r="1491" spans="1:6">
      <c r="A1491" s="876" t="s">
        <v>551</v>
      </c>
      <c r="B1491" s="876"/>
      <c r="C1491" s="663" t="s">
        <v>552</v>
      </c>
    </row>
    <row r="1495" spans="1:6">
      <c r="A1495" s="886" t="s">
        <v>526</v>
      </c>
      <c r="B1495" s="886"/>
      <c r="C1495" s="889" t="s">
        <v>1003</v>
      </c>
      <c r="D1495" s="889"/>
      <c r="E1495" s="889"/>
      <c r="F1495" s="889"/>
    </row>
    <row r="1496" spans="1:6">
      <c r="A1496" s="890" t="s">
        <v>527</v>
      </c>
      <c r="B1496" s="890"/>
      <c r="C1496" s="889" t="s">
        <v>1008</v>
      </c>
      <c r="D1496" s="889"/>
      <c r="E1496" s="889"/>
      <c r="F1496" s="889"/>
    </row>
    <row r="1497" spans="1:6">
      <c r="A1497" s="886" t="s">
        <v>528</v>
      </c>
      <c r="B1497" s="886"/>
      <c r="C1497" s="889" t="s">
        <v>1003</v>
      </c>
      <c r="D1497" s="889"/>
      <c r="E1497" s="889"/>
      <c r="F1497" s="889"/>
    </row>
    <row r="1498" spans="1:6" ht="15.75" thickBot="1">
      <c r="A1498" s="896" t="s">
        <v>530</v>
      </c>
      <c r="B1498" s="896"/>
      <c r="C1498" s="889" t="s">
        <v>554</v>
      </c>
      <c r="D1498" s="889"/>
      <c r="E1498" s="889"/>
      <c r="F1498" s="889"/>
    </row>
    <row r="1499" spans="1:6">
      <c r="A1499" s="893" t="s">
        <v>532</v>
      </c>
      <c r="B1499" s="894"/>
      <c r="C1499" s="897" t="s">
        <v>555</v>
      </c>
      <c r="D1499" s="898"/>
      <c r="E1499" s="643"/>
      <c r="F1499" s="643"/>
    </row>
    <row r="1500" spans="1:6">
      <c r="A1500" s="895"/>
      <c r="B1500" s="891"/>
      <c r="C1500" s="891" t="s">
        <v>534</v>
      </c>
      <c r="D1500" s="892"/>
      <c r="E1500" s="644"/>
      <c r="F1500" s="644"/>
    </row>
    <row r="1501" spans="1:6">
      <c r="A1501" s="895"/>
      <c r="B1501" s="891"/>
      <c r="C1501" s="645" t="s">
        <v>535</v>
      </c>
      <c r="D1501" s="730" t="s">
        <v>536</v>
      </c>
      <c r="E1501" s="643"/>
      <c r="F1501" s="643"/>
    </row>
    <row r="1502" spans="1:6">
      <c r="A1502" s="884" t="s">
        <v>294</v>
      </c>
      <c r="B1502" s="885"/>
      <c r="C1502" s="647">
        <v>35.799999999999997</v>
      </c>
      <c r="D1502" s="648">
        <v>35.799999999999997</v>
      </c>
      <c r="E1502" s="649"/>
      <c r="F1502" s="649"/>
    </row>
    <row r="1503" spans="1:6">
      <c r="A1503" s="882" t="s">
        <v>1009</v>
      </c>
      <c r="B1503" s="883"/>
      <c r="C1503" s="282">
        <v>0</v>
      </c>
      <c r="D1503" s="494">
        <v>95</v>
      </c>
      <c r="E1503" s="728"/>
      <c r="F1503" s="728"/>
    </row>
    <row r="1504" spans="1:6">
      <c r="A1504" s="859" t="s">
        <v>438</v>
      </c>
      <c r="B1504" s="860"/>
      <c r="C1504" s="282">
        <v>15</v>
      </c>
      <c r="D1504" s="494">
        <v>14</v>
      </c>
      <c r="E1504" s="728"/>
      <c r="F1504" s="728"/>
    </row>
    <row r="1505" spans="1:6">
      <c r="A1505" s="859" t="s">
        <v>25</v>
      </c>
      <c r="B1505" s="860"/>
      <c r="C1505" s="282">
        <v>4</v>
      </c>
      <c r="D1505" s="494">
        <v>4</v>
      </c>
      <c r="E1505" s="728"/>
      <c r="F1505" s="728"/>
    </row>
    <row r="1506" spans="1:6">
      <c r="A1506" s="859" t="s">
        <v>31</v>
      </c>
      <c r="B1506" s="860"/>
      <c r="C1506" s="282">
        <v>0.5</v>
      </c>
      <c r="D1506" s="494">
        <v>0.5</v>
      </c>
      <c r="E1506" s="728"/>
      <c r="F1506" s="728"/>
    </row>
    <row r="1507" spans="1:6" ht="15.75" thickBot="1">
      <c r="A1507" s="861" t="s">
        <v>609</v>
      </c>
      <c r="B1507" s="862"/>
      <c r="C1507" s="651">
        <v>0</v>
      </c>
      <c r="D1507" s="652">
        <v>113</v>
      </c>
      <c r="E1507" s="728"/>
      <c r="F1507" s="728"/>
    </row>
    <row r="1508" spans="1:6" ht="15.75" thickBot="1">
      <c r="A1508" s="863" t="s">
        <v>537</v>
      </c>
      <c r="B1508" s="864"/>
      <c r="C1508" s="653"/>
      <c r="D1508" s="654">
        <v>100</v>
      </c>
      <c r="E1508" s="650"/>
      <c r="F1508" s="650"/>
    </row>
    <row r="1509" spans="1:6">
      <c r="A1509" s="865"/>
      <c r="B1509" s="865"/>
      <c r="C1509" s="655"/>
      <c r="D1509" s="655"/>
      <c r="E1509" s="655"/>
      <c r="F1509" s="655"/>
    </row>
    <row r="1510" spans="1:6" ht="15.75" thickBot="1">
      <c r="A1510" s="866" t="s">
        <v>560</v>
      </c>
      <c r="B1510" s="866"/>
      <c r="C1510" s="866"/>
      <c r="D1510" s="866"/>
      <c r="E1510" s="866"/>
      <c r="F1510" s="866"/>
    </row>
    <row r="1511" spans="1:6">
      <c r="A1511" s="867" t="s">
        <v>539</v>
      </c>
      <c r="B1511" s="868"/>
      <c r="C1511" s="868"/>
      <c r="D1511" s="868"/>
      <c r="E1511" s="869" t="s">
        <v>540</v>
      </c>
      <c r="F1511" s="870"/>
    </row>
    <row r="1512" spans="1:6" ht="41.25" thickBot="1">
      <c r="A1512" s="656" t="s">
        <v>541</v>
      </c>
      <c r="B1512" s="657" t="s">
        <v>542</v>
      </c>
      <c r="C1512" s="657" t="s">
        <v>543</v>
      </c>
      <c r="D1512" s="657" t="s">
        <v>561</v>
      </c>
      <c r="E1512" s="871"/>
      <c r="F1512" s="872"/>
    </row>
    <row r="1513" spans="1:6" ht="15.75" thickBot="1">
      <c r="A1513" s="659" t="s">
        <v>1010</v>
      </c>
      <c r="B1513" s="660" t="s">
        <v>775</v>
      </c>
      <c r="C1513" s="660" t="s">
        <v>1011</v>
      </c>
      <c r="D1513" s="660" t="s">
        <v>1012</v>
      </c>
      <c r="E1513" s="873">
        <v>0.39</v>
      </c>
      <c r="F1513" s="874"/>
    </row>
    <row r="1514" spans="1:6">
      <c r="A1514" s="729"/>
      <c r="B1514" s="729"/>
      <c r="C1514" s="655"/>
      <c r="D1514" s="655"/>
      <c r="E1514" s="655"/>
      <c r="F1514" s="655"/>
    </row>
    <row r="1515" spans="1:6">
      <c r="A1515" s="865" t="s">
        <v>549</v>
      </c>
      <c r="B1515" s="865"/>
      <c r="C1515" s="865"/>
      <c r="D1515" s="865"/>
      <c r="E1515" s="865"/>
      <c r="F1515" s="865"/>
    </row>
    <row r="1516" spans="1:6">
      <c r="A1516" s="875" t="s">
        <v>1013</v>
      </c>
      <c r="B1516" s="875"/>
      <c r="C1516" s="875"/>
      <c r="D1516" s="875"/>
      <c r="E1516" s="875"/>
      <c r="F1516" s="875"/>
    </row>
    <row r="1517" spans="1:6">
      <c r="A1517" s="876" t="s">
        <v>551</v>
      </c>
      <c r="B1517" s="876"/>
      <c r="C1517" s="728" t="s">
        <v>888</v>
      </c>
      <c r="D1517" s="728"/>
      <c r="E1517" s="728"/>
      <c r="F1517" s="728"/>
    </row>
    <row r="1518" spans="1:6">
      <c r="A1518" s="728"/>
      <c r="B1518" s="728"/>
      <c r="C1518" s="728"/>
      <c r="D1518" s="728"/>
      <c r="E1518" s="728"/>
      <c r="F1518" s="728"/>
    </row>
    <row r="1519" spans="1:6">
      <c r="A1519" s="728"/>
      <c r="B1519" s="728"/>
      <c r="C1519" s="728"/>
      <c r="D1519" s="728"/>
      <c r="E1519" s="728"/>
      <c r="F1519" s="728"/>
    </row>
    <row r="1520" spans="1:6">
      <c r="A1520" s="728"/>
      <c r="B1520" s="728"/>
      <c r="C1520" s="728"/>
      <c r="D1520" s="728"/>
      <c r="E1520" s="728"/>
      <c r="F1520" s="728"/>
    </row>
    <row r="1521" spans="1:6">
      <c r="A1521" s="886" t="s">
        <v>526</v>
      </c>
      <c r="B1521" s="886"/>
      <c r="C1521" s="889" t="s">
        <v>945</v>
      </c>
      <c r="D1521" s="889"/>
      <c r="E1521" s="889"/>
      <c r="F1521" s="889"/>
    </row>
    <row r="1522" spans="1:6">
      <c r="A1522" s="890" t="s">
        <v>527</v>
      </c>
      <c r="B1522" s="890"/>
      <c r="C1522" s="889" t="s">
        <v>946</v>
      </c>
      <c r="D1522" s="889"/>
      <c r="E1522" s="889"/>
      <c r="F1522" s="889"/>
    </row>
    <row r="1523" spans="1:6">
      <c r="A1523" s="886" t="s">
        <v>528</v>
      </c>
      <c r="B1523" s="886"/>
      <c r="C1523" s="889" t="s">
        <v>945</v>
      </c>
      <c r="D1523" s="889"/>
      <c r="E1523" s="889"/>
      <c r="F1523" s="889"/>
    </row>
    <row r="1524" spans="1:6" ht="15.75" thickBot="1">
      <c r="A1524" s="896" t="s">
        <v>530</v>
      </c>
      <c r="B1524" s="896"/>
      <c r="C1524" s="889" t="s">
        <v>568</v>
      </c>
      <c r="D1524" s="889"/>
      <c r="E1524" s="889"/>
      <c r="F1524" s="889"/>
    </row>
    <row r="1525" spans="1:6">
      <c r="A1525" s="893" t="s">
        <v>532</v>
      </c>
      <c r="B1525" s="894"/>
      <c r="C1525" s="897" t="s">
        <v>555</v>
      </c>
      <c r="D1525" s="898"/>
      <c r="E1525" s="643"/>
      <c r="F1525" s="643"/>
    </row>
    <row r="1526" spans="1:6">
      <c r="A1526" s="895"/>
      <c r="B1526" s="891"/>
      <c r="C1526" s="891" t="s">
        <v>534</v>
      </c>
      <c r="D1526" s="892"/>
      <c r="E1526" s="644"/>
      <c r="F1526" s="644"/>
    </row>
    <row r="1527" spans="1:6">
      <c r="A1527" s="895"/>
      <c r="B1527" s="891"/>
      <c r="C1527" s="645" t="s">
        <v>535</v>
      </c>
      <c r="D1527" s="646" t="s">
        <v>536</v>
      </c>
      <c r="E1527" s="643"/>
      <c r="F1527" s="643"/>
    </row>
    <row r="1528" spans="1:6">
      <c r="A1528" s="884" t="s">
        <v>87</v>
      </c>
      <c r="B1528" s="885"/>
      <c r="C1528" s="647">
        <v>21.4</v>
      </c>
      <c r="D1528" s="648">
        <v>19</v>
      </c>
      <c r="E1528" s="649"/>
      <c r="F1528" s="649"/>
    </row>
    <row r="1529" spans="1:6">
      <c r="A1529" s="882" t="s">
        <v>947</v>
      </c>
      <c r="B1529" s="883"/>
      <c r="C1529" s="282">
        <v>0</v>
      </c>
      <c r="D1529" s="494">
        <v>12.5</v>
      </c>
    </row>
    <row r="1530" spans="1:6">
      <c r="A1530" s="859" t="s">
        <v>110</v>
      </c>
      <c r="B1530" s="860"/>
      <c r="C1530" s="282">
        <v>1.3</v>
      </c>
      <c r="D1530" s="494">
        <v>1.3</v>
      </c>
    </row>
    <row r="1531" spans="1:6">
      <c r="A1531" s="859" t="s">
        <v>71</v>
      </c>
      <c r="B1531" s="860"/>
      <c r="C1531" s="282">
        <v>1.3</v>
      </c>
      <c r="D1531" s="494">
        <v>1</v>
      </c>
    </row>
    <row r="1532" spans="1:6">
      <c r="A1532" s="859" t="s">
        <v>69</v>
      </c>
      <c r="B1532" s="860"/>
      <c r="C1532" s="282">
        <v>1</v>
      </c>
      <c r="D1532" s="494">
        <v>0.8</v>
      </c>
    </row>
    <row r="1533" spans="1:6" ht="15.75" thickBot="1">
      <c r="A1533" s="887" t="s">
        <v>29</v>
      </c>
      <c r="B1533" s="888"/>
      <c r="C1533" s="651">
        <v>130</v>
      </c>
      <c r="D1533" s="652">
        <v>130</v>
      </c>
    </row>
    <row r="1534" spans="1:6" ht="15.75" thickBot="1">
      <c r="A1534" s="863" t="s">
        <v>537</v>
      </c>
      <c r="B1534" s="864"/>
      <c r="C1534" s="653"/>
      <c r="D1534" s="654">
        <v>100</v>
      </c>
      <c r="E1534" s="650"/>
      <c r="F1534" s="650"/>
    </row>
    <row r="1535" spans="1:6">
      <c r="A1535" s="865"/>
      <c r="B1535" s="865"/>
      <c r="C1535" s="655"/>
      <c r="D1535" s="655"/>
      <c r="E1535" s="655"/>
      <c r="F1535" s="655"/>
    </row>
    <row r="1536" spans="1:6" ht="15.75" thickBot="1">
      <c r="A1536" s="866" t="s">
        <v>560</v>
      </c>
      <c r="B1536" s="866"/>
      <c r="C1536" s="866"/>
      <c r="D1536" s="866"/>
      <c r="E1536" s="866"/>
      <c r="F1536" s="866"/>
    </row>
    <row r="1537" spans="1:6">
      <c r="A1537" s="867" t="s">
        <v>539</v>
      </c>
      <c r="B1537" s="868"/>
      <c r="C1537" s="868"/>
      <c r="D1537" s="868"/>
      <c r="E1537" s="869" t="s">
        <v>540</v>
      </c>
      <c r="F1537" s="870"/>
    </row>
    <row r="1538" spans="1:6" ht="41.25" thickBot="1">
      <c r="A1538" s="656" t="s">
        <v>541</v>
      </c>
      <c r="B1538" s="657" t="s">
        <v>542</v>
      </c>
      <c r="C1538" s="657" t="s">
        <v>543</v>
      </c>
      <c r="D1538" s="657" t="s">
        <v>561</v>
      </c>
      <c r="E1538" s="871"/>
      <c r="F1538" s="872"/>
    </row>
    <row r="1539" spans="1:6" ht="15.75" thickBot="1">
      <c r="A1539" s="659" t="s">
        <v>948</v>
      </c>
      <c r="B1539" s="660" t="s">
        <v>949</v>
      </c>
      <c r="C1539" s="660" t="s">
        <v>950</v>
      </c>
      <c r="D1539" s="660" t="s">
        <v>951</v>
      </c>
      <c r="E1539" s="873">
        <v>0.32</v>
      </c>
      <c r="F1539" s="874"/>
    </row>
    <row r="1540" spans="1:6">
      <c r="A1540" s="662"/>
      <c r="B1540" s="662"/>
      <c r="C1540" s="655"/>
      <c r="D1540" s="655"/>
      <c r="E1540" s="655"/>
      <c r="F1540" s="655"/>
    </row>
    <row r="1541" spans="1:6">
      <c r="A1541" s="865" t="s">
        <v>549</v>
      </c>
      <c r="B1541" s="865"/>
      <c r="C1541" s="865"/>
      <c r="D1541" s="865"/>
      <c r="E1541" s="865"/>
      <c r="F1541" s="865"/>
    </row>
    <row r="1542" spans="1:6">
      <c r="A1542" s="875" t="s">
        <v>952</v>
      </c>
      <c r="B1542" s="875"/>
      <c r="C1542" s="875"/>
      <c r="D1542" s="875"/>
      <c r="E1542" s="875"/>
      <c r="F1542" s="875"/>
    </row>
    <row r="1543" spans="1:6">
      <c r="A1543" s="876" t="s">
        <v>551</v>
      </c>
      <c r="B1543" s="876"/>
      <c r="C1543" s="663" t="s">
        <v>552</v>
      </c>
    </row>
    <row r="1547" spans="1:6">
      <c r="A1547" s="886" t="s">
        <v>526</v>
      </c>
      <c r="B1547" s="886"/>
      <c r="C1547" s="889" t="s">
        <v>101</v>
      </c>
      <c r="D1547" s="889"/>
      <c r="E1547" s="889"/>
      <c r="F1547" s="889"/>
    </row>
    <row r="1548" spans="1:6">
      <c r="A1548" s="890" t="s">
        <v>527</v>
      </c>
      <c r="B1548" s="890"/>
      <c r="C1548" s="889" t="s">
        <v>953</v>
      </c>
      <c r="D1548" s="889"/>
      <c r="E1548" s="889"/>
      <c r="F1548" s="889"/>
    </row>
    <row r="1549" spans="1:6">
      <c r="A1549" s="886" t="s">
        <v>528</v>
      </c>
      <c r="B1549" s="886"/>
      <c r="C1549" s="889" t="s">
        <v>101</v>
      </c>
      <c r="D1549" s="889"/>
      <c r="E1549" s="889"/>
      <c r="F1549" s="889"/>
    </row>
    <row r="1550" spans="1:6" ht="15.75" thickBot="1">
      <c r="A1550" s="896" t="s">
        <v>530</v>
      </c>
      <c r="B1550" s="896"/>
      <c r="C1550" s="889" t="s">
        <v>592</v>
      </c>
      <c r="D1550" s="889"/>
      <c r="E1550" s="889"/>
      <c r="F1550" s="889"/>
    </row>
    <row r="1551" spans="1:6">
      <c r="A1551" s="893" t="s">
        <v>532</v>
      </c>
      <c r="B1551" s="894"/>
      <c r="C1551" s="897" t="s">
        <v>555</v>
      </c>
      <c r="D1551" s="898"/>
      <c r="E1551" s="643"/>
      <c r="F1551" s="643"/>
    </row>
    <row r="1552" spans="1:6">
      <c r="A1552" s="895"/>
      <c r="B1552" s="891"/>
      <c r="C1552" s="891" t="s">
        <v>534</v>
      </c>
      <c r="D1552" s="892"/>
      <c r="E1552" s="644"/>
      <c r="F1552" s="644"/>
    </row>
    <row r="1553" spans="1:6">
      <c r="A1553" s="895"/>
      <c r="B1553" s="891"/>
      <c r="C1553" s="645" t="s">
        <v>535</v>
      </c>
      <c r="D1553" s="646" t="s">
        <v>536</v>
      </c>
      <c r="E1553" s="643"/>
      <c r="F1553" s="643"/>
    </row>
    <row r="1554" spans="1:6">
      <c r="A1554" s="884" t="s">
        <v>954</v>
      </c>
      <c r="B1554" s="885"/>
      <c r="C1554" s="647">
        <v>25</v>
      </c>
      <c r="D1554" s="648">
        <v>25</v>
      </c>
      <c r="E1554" s="649"/>
      <c r="F1554" s="649"/>
    </row>
    <row r="1555" spans="1:6">
      <c r="A1555" s="859" t="s">
        <v>71</v>
      </c>
      <c r="B1555" s="860"/>
      <c r="C1555" s="282">
        <v>1</v>
      </c>
      <c r="D1555" s="494">
        <v>0.8</v>
      </c>
    </row>
    <row r="1556" spans="1:6">
      <c r="A1556" s="859" t="s">
        <v>933</v>
      </c>
      <c r="B1556" s="860"/>
      <c r="C1556" s="282">
        <v>0.7</v>
      </c>
      <c r="D1556" s="494">
        <v>0.5</v>
      </c>
    </row>
    <row r="1557" spans="1:6">
      <c r="A1557" s="859" t="s">
        <v>140</v>
      </c>
      <c r="B1557" s="860"/>
      <c r="C1557" s="282">
        <v>1</v>
      </c>
      <c r="D1557" s="494">
        <v>0.8</v>
      </c>
    </row>
    <row r="1558" spans="1:6" ht="15.75" thickBot="1">
      <c r="A1558" s="887" t="s">
        <v>38</v>
      </c>
      <c r="B1558" s="888"/>
      <c r="C1558" s="651">
        <v>125</v>
      </c>
      <c r="D1558" s="652">
        <v>125</v>
      </c>
    </row>
    <row r="1559" spans="1:6" ht="15.75" thickBot="1">
      <c r="A1559" s="863" t="s">
        <v>537</v>
      </c>
      <c r="B1559" s="864"/>
      <c r="C1559" s="653"/>
      <c r="D1559" s="654">
        <v>100</v>
      </c>
      <c r="E1559" s="650"/>
      <c r="F1559" s="650"/>
    </row>
    <row r="1560" spans="1:6">
      <c r="A1560" s="865"/>
      <c r="B1560" s="865"/>
      <c r="C1560" s="655"/>
      <c r="D1560" s="655"/>
      <c r="E1560" s="655"/>
      <c r="F1560" s="655"/>
    </row>
    <row r="1561" spans="1:6" ht="15.75" thickBot="1">
      <c r="A1561" s="866" t="s">
        <v>560</v>
      </c>
      <c r="B1561" s="866"/>
      <c r="C1561" s="866"/>
      <c r="D1561" s="866"/>
      <c r="E1561" s="866"/>
      <c r="F1561" s="866"/>
    </row>
    <row r="1562" spans="1:6">
      <c r="A1562" s="867" t="s">
        <v>539</v>
      </c>
      <c r="B1562" s="868"/>
      <c r="C1562" s="868"/>
      <c r="D1562" s="868"/>
      <c r="E1562" s="869" t="s">
        <v>540</v>
      </c>
      <c r="F1562" s="870"/>
    </row>
    <row r="1563" spans="1:6" ht="41.25" thickBot="1">
      <c r="A1563" s="656" t="s">
        <v>541</v>
      </c>
      <c r="B1563" s="657" t="s">
        <v>542</v>
      </c>
      <c r="C1563" s="657" t="s">
        <v>543</v>
      </c>
      <c r="D1563" s="657" t="s">
        <v>561</v>
      </c>
      <c r="E1563" s="871"/>
      <c r="F1563" s="872"/>
    </row>
    <row r="1564" spans="1:6" ht="15.75" thickBot="1">
      <c r="A1564" s="659" t="s">
        <v>955</v>
      </c>
      <c r="B1564" s="660" t="s">
        <v>651</v>
      </c>
      <c r="C1564" s="660" t="s">
        <v>625</v>
      </c>
      <c r="D1564" s="660" t="s">
        <v>677</v>
      </c>
      <c r="E1564" s="873">
        <v>0</v>
      </c>
      <c r="F1564" s="874"/>
    </row>
    <row r="1565" spans="1:6">
      <c r="A1565" s="662"/>
      <c r="B1565" s="662"/>
      <c r="C1565" s="655"/>
      <c r="D1565" s="655"/>
      <c r="E1565" s="655"/>
      <c r="F1565" s="655"/>
    </row>
    <row r="1566" spans="1:6">
      <c r="A1566" s="865" t="s">
        <v>549</v>
      </c>
      <c r="B1566" s="865"/>
      <c r="C1566" s="865"/>
      <c r="D1566" s="865"/>
      <c r="E1566" s="865"/>
      <c r="F1566" s="865"/>
    </row>
    <row r="1567" spans="1:6">
      <c r="A1567" s="875" t="s">
        <v>956</v>
      </c>
      <c r="B1567" s="875"/>
      <c r="C1567" s="875"/>
      <c r="D1567" s="875"/>
      <c r="E1567" s="875"/>
      <c r="F1567" s="875"/>
    </row>
    <row r="1568" spans="1:6">
      <c r="A1568" s="876" t="s">
        <v>551</v>
      </c>
      <c r="B1568" s="876"/>
      <c r="C1568" s="663" t="s">
        <v>552</v>
      </c>
    </row>
    <row r="1572" spans="1:6">
      <c r="A1572" s="930" t="s">
        <v>526</v>
      </c>
      <c r="B1572" s="930"/>
      <c r="C1572" s="931" t="s">
        <v>101</v>
      </c>
      <c r="D1572" s="931"/>
      <c r="E1572" s="931"/>
      <c r="F1572" s="931"/>
    </row>
    <row r="1573" spans="1:6">
      <c r="A1573" s="940" t="s">
        <v>527</v>
      </c>
      <c r="B1573" s="940"/>
      <c r="C1573" s="931" t="s">
        <v>102</v>
      </c>
      <c r="D1573" s="931"/>
      <c r="E1573" s="931"/>
      <c r="F1573" s="931"/>
    </row>
    <row r="1574" spans="1:6">
      <c r="A1574" s="930" t="s">
        <v>528</v>
      </c>
      <c r="B1574" s="930"/>
      <c r="C1574" s="931" t="s">
        <v>101</v>
      </c>
      <c r="D1574" s="931"/>
      <c r="E1574" s="931"/>
      <c r="F1574" s="931"/>
    </row>
    <row r="1575" spans="1:6" ht="15.75" thickBot="1">
      <c r="A1575" s="932" t="s">
        <v>530</v>
      </c>
      <c r="B1575" s="932"/>
      <c r="C1575" s="931" t="s">
        <v>554</v>
      </c>
      <c r="D1575" s="931"/>
      <c r="E1575" s="931"/>
      <c r="F1575" s="931"/>
    </row>
    <row r="1576" spans="1:6">
      <c r="A1576" s="933" t="s">
        <v>532</v>
      </c>
      <c r="B1576" s="934"/>
      <c r="C1576" s="937" t="s">
        <v>555</v>
      </c>
      <c r="D1576" s="938"/>
      <c r="E1576" s="684"/>
      <c r="F1576" s="684"/>
    </row>
    <row r="1577" spans="1:6">
      <c r="A1577" s="935"/>
      <c r="B1577" s="936"/>
      <c r="C1577" s="936" t="s">
        <v>534</v>
      </c>
      <c r="D1577" s="939"/>
      <c r="E1577" s="685"/>
      <c r="F1577" s="685"/>
    </row>
    <row r="1578" spans="1:6">
      <c r="A1578" s="935"/>
      <c r="B1578" s="936"/>
      <c r="C1578" s="686" t="s">
        <v>535</v>
      </c>
      <c r="D1578" s="687" t="s">
        <v>536</v>
      </c>
      <c r="E1578" s="684"/>
      <c r="F1578" s="684"/>
    </row>
    <row r="1579" spans="1:6">
      <c r="A1579" s="926" t="s">
        <v>106</v>
      </c>
      <c r="B1579" s="927"/>
      <c r="C1579" s="688">
        <v>70</v>
      </c>
      <c r="D1579" s="689">
        <v>69</v>
      </c>
      <c r="E1579" s="690"/>
      <c r="F1579" s="690"/>
    </row>
    <row r="1580" spans="1:6">
      <c r="A1580" s="928" t="s">
        <v>27</v>
      </c>
      <c r="B1580" s="929"/>
      <c r="C1580" s="691">
        <v>35</v>
      </c>
      <c r="D1580" s="692">
        <v>35</v>
      </c>
      <c r="E1580"/>
      <c r="F1580"/>
    </row>
    <row r="1581" spans="1:6">
      <c r="A1581" s="928" t="s">
        <v>104</v>
      </c>
      <c r="B1581" s="929"/>
      <c r="C1581" s="691">
        <v>7</v>
      </c>
      <c r="D1581" s="692">
        <v>7</v>
      </c>
      <c r="E1581"/>
      <c r="F1581"/>
    </row>
    <row r="1582" spans="1:6">
      <c r="A1582" s="928" t="s">
        <v>110</v>
      </c>
      <c r="B1582" s="929"/>
      <c r="C1582" s="691">
        <v>5</v>
      </c>
      <c r="D1582" s="692">
        <v>5</v>
      </c>
      <c r="E1582"/>
      <c r="F1582"/>
    </row>
    <row r="1583" spans="1:6">
      <c r="A1583" s="928" t="s">
        <v>103</v>
      </c>
      <c r="B1583" s="929"/>
      <c r="C1583" s="691">
        <v>3</v>
      </c>
      <c r="D1583" s="692">
        <v>3</v>
      </c>
      <c r="E1583"/>
      <c r="F1583"/>
    </row>
    <row r="1584" spans="1:6">
      <c r="A1584" s="928" t="s">
        <v>33</v>
      </c>
      <c r="B1584" s="929"/>
      <c r="C1584" s="691">
        <v>2</v>
      </c>
      <c r="D1584" s="692">
        <v>2</v>
      </c>
      <c r="E1584"/>
      <c r="F1584"/>
    </row>
    <row r="1585" spans="1:6" ht="15.75" thickBot="1">
      <c r="A1585" s="915" t="s">
        <v>25</v>
      </c>
      <c r="B1585" s="916"/>
      <c r="C1585" s="693">
        <v>2</v>
      </c>
      <c r="D1585" s="694">
        <v>2</v>
      </c>
      <c r="E1585"/>
      <c r="F1585"/>
    </row>
    <row r="1586" spans="1:6" ht="15.75" thickBot="1">
      <c r="A1586" s="917" t="s">
        <v>537</v>
      </c>
      <c r="B1586" s="918"/>
      <c r="C1586" s="695"/>
      <c r="D1586" s="696">
        <v>100</v>
      </c>
      <c r="E1586" s="697"/>
      <c r="F1586" s="697"/>
    </row>
    <row r="1587" spans="1:6">
      <c r="A1587" s="912"/>
      <c r="B1587" s="912"/>
      <c r="C1587" s="698"/>
      <c r="D1587" s="698"/>
      <c r="E1587" s="698"/>
      <c r="F1587" s="698"/>
    </row>
    <row r="1588" spans="1:6" ht="15.75" thickBot="1">
      <c r="A1588" s="919" t="s">
        <v>560</v>
      </c>
      <c r="B1588" s="919"/>
      <c r="C1588" s="919"/>
      <c r="D1588" s="919"/>
      <c r="E1588" s="919"/>
      <c r="F1588" s="919"/>
    </row>
    <row r="1589" spans="1:6">
      <c r="A1589" s="920" t="s">
        <v>539</v>
      </c>
      <c r="B1589" s="921"/>
      <c r="C1589" s="921"/>
      <c r="D1589" s="921"/>
      <c r="E1589" s="922" t="s">
        <v>540</v>
      </c>
      <c r="F1589" s="923"/>
    </row>
    <row r="1590" spans="1:6" ht="51.75" thickBot="1">
      <c r="A1590" s="699" t="s">
        <v>541</v>
      </c>
      <c r="B1590" s="700" t="s">
        <v>542</v>
      </c>
      <c r="C1590" s="700" t="s">
        <v>543</v>
      </c>
      <c r="D1590" s="700" t="s">
        <v>561</v>
      </c>
      <c r="E1590" s="924"/>
      <c r="F1590" s="925"/>
    </row>
    <row r="1591" spans="1:6" ht="15.75" thickBot="1">
      <c r="A1591" s="701" t="s">
        <v>957</v>
      </c>
      <c r="B1591" s="702" t="s">
        <v>958</v>
      </c>
      <c r="C1591" s="702" t="s">
        <v>959</v>
      </c>
      <c r="D1591" s="702" t="s">
        <v>960</v>
      </c>
      <c r="E1591" s="910">
        <v>0.56000000000000005</v>
      </c>
      <c r="F1591" s="911"/>
    </row>
    <row r="1592" spans="1:6">
      <c r="A1592" s="703"/>
      <c r="B1592" s="703"/>
      <c r="C1592" s="698"/>
      <c r="D1592" s="698"/>
      <c r="E1592" s="698"/>
      <c r="F1592" s="698"/>
    </row>
    <row r="1593" spans="1:6">
      <c r="A1593" s="912" t="s">
        <v>549</v>
      </c>
      <c r="B1593" s="912"/>
      <c r="C1593" s="912"/>
      <c r="D1593" s="912"/>
      <c r="E1593" s="912"/>
      <c r="F1593" s="912"/>
    </row>
    <row r="1594" spans="1:6">
      <c r="A1594" s="913" t="s">
        <v>961</v>
      </c>
      <c r="B1594" s="913"/>
      <c r="C1594" s="913"/>
      <c r="D1594" s="913"/>
      <c r="E1594" s="913"/>
      <c r="F1594" s="913"/>
    </row>
    <row r="1595" spans="1:6">
      <c r="A1595" s="914" t="s">
        <v>551</v>
      </c>
      <c r="B1595" s="914"/>
      <c r="C1595" t="s">
        <v>888</v>
      </c>
      <c r="D1595"/>
      <c r="E1595"/>
      <c r="F1595"/>
    </row>
    <row r="1596" spans="1:6">
      <c r="A1596"/>
      <c r="B1596"/>
      <c r="C1596"/>
      <c r="D1596"/>
      <c r="E1596"/>
      <c r="F1596"/>
    </row>
    <row r="1597" spans="1:6">
      <c r="A1597"/>
      <c r="B1597"/>
      <c r="C1597"/>
      <c r="D1597"/>
      <c r="E1597"/>
      <c r="F1597"/>
    </row>
    <row r="1598" spans="1:6">
      <c r="A1598"/>
      <c r="B1598"/>
      <c r="C1598"/>
      <c r="D1598"/>
      <c r="E1598"/>
      <c r="F1598"/>
    </row>
    <row r="1599" spans="1:6">
      <c r="A1599" s="886" t="s">
        <v>526</v>
      </c>
      <c r="B1599" s="886"/>
      <c r="C1599" s="889" t="s">
        <v>962</v>
      </c>
      <c r="D1599" s="889"/>
      <c r="E1599" s="889"/>
      <c r="F1599" s="889"/>
    </row>
    <row r="1600" spans="1:6">
      <c r="A1600" s="890" t="s">
        <v>527</v>
      </c>
      <c r="B1600" s="890"/>
      <c r="C1600" s="889" t="s">
        <v>214</v>
      </c>
      <c r="D1600" s="889"/>
      <c r="E1600" s="889"/>
      <c r="F1600" s="889"/>
    </row>
    <row r="1601" spans="1:6">
      <c r="A1601" s="886" t="s">
        <v>528</v>
      </c>
      <c r="B1601" s="886"/>
      <c r="C1601" s="889" t="s">
        <v>962</v>
      </c>
      <c r="D1601" s="889"/>
      <c r="E1601" s="889"/>
      <c r="F1601" s="889"/>
    </row>
    <row r="1602" spans="1:6" ht="15.75" thickBot="1">
      <c r="A1602" s="896" t="s">
        <v>530</v>
      </c>
      <c r="B1602" s="896"/>
      <c r="C1602" s="889" t="s">
        <v>554</v>
      </c>
      <c r="D1602" s="889"/>
      <c r="E1602" s="889"/>
      <c r="F1602" s="889"/>
    </row>
    <row r="1603" spans="1:6">
      <c r="A1603" s="893" t="s">
        <v>532</v>
      </c>
      <c r="B1603" s="894"/>
      <c r="C1603" s="897" t="s">
        <v>555</v>
      </c>
      <c r="D1603" s="898"/>
      <c r="E1603" s="643"/>
      <c r="F1603" s="643"/>
    </row>
    <row r="1604" spans="1:6">
      <c r="A1604" s="895"/>
      <c r="B1604" s="891"/>
      <c r="C1604" s="891" t="s">
        <v>534</v>
      </c>
      <c r="D1604" s="892"/>
      <c r="E1604" s="644"/>
      <c r="F1604" s="644"/>
    </row>
    <row r="1605" spans="1:6">
      <c r="A1605" s="895"/>
      <c r="B1605" s="891"/>
      <c r="C1605" s="645" t="s">
        <v>535</v>
      </c>
      <c r="D1605" s="646" t="s">
        <v>536</v>
      </c>
      <c r="E1605" s="643"/>
      <c r="F1605" s="643"/>
    </row>
    <row r="1606" spans="1:6">
      <c r="A1606" s="884" t="s">
        <v>121</v>
      </c>
      <c r="B1606" s="885"/>
      <c r="C1606" s="647">
        <v>50</v>
      </c>
      <c r="D1606" s="648">
        <v>40</v>
      </c>
      <c r="E1606" s="649"/>
      <c r="F1606" s="649"/>
    </row>
    <row r="1607" spans="1:6">
      <c r="A1607" s="859" t="s">
        <v>216</v>
      </c>
      <c r="B1607" s="860"/>
      <c r="C1607" s="282">
        <v>32</v>
      </c>
      <c r="D1607" s="494">
        <v>30.4</v>
      </c>
    </row>
    <row r="1608" spans="1:6">
      <c r="A1608" s="859" t="s">
        <v>217</v>
      </c>
      <c r="B1608" s="860"/>
      <c r="C1608" s="282">
        <v>32</v>
      </c>
      <c r="D1608" s="494">
        <v>24</v>
      </c>
    </row>
    <row r="1609" spans="1:6">
      <c r="A1609" s="859" t="s">
        <v>85</v>
      </c>
      <c r="B1609" s="860"/>
      <c r="C1609" s="282">
        <v>7</v>
      </c>
      <c r="D1609" s="494">
        <v>7</v>
      </c>
    </row>
    <row r="1610" spans="1:6" ht="15.75" thickBot="1">
      <c r="A1610" s="887" t="s">
        <v>31</v>
      </c>
      <c r="B1610" s="888"/>
      <c r="C1610" s="651">
        <v>0.25</v>
      </c>
      <c r="D1610" s="652">
        <v>0.25</v>
      </c>
    </row>
    <row r="1611" spans="1:6" ht="15.75" thickBot="1">
      <c r="A1611" s="863" t="s">
        <v>537</v>
      </c>
      <c r="B1611" s="864"/>
      <c r="C1611" s="653"/>
      <c r="D1611" s="654">
        <v>100</v>
      </c>
      <c r="E1611" s="650"/>
      <c r="F1611" s="650"/>
    </row>
    <row r="1612" spans="1:6">
      <c r="A1612" s="865"/>
      <c r="B1612" s="865"/>
      <c r="C1612" s="655"/>
      <c r="D1612" s="655"/>
      <c r="E1612" s="655"/>
      <c r="F1612" s="655"/>
    </row>
    <row r="1613" spans="1:6" ht="15.75" thickBot="1">
      <c r="A1613" s="866" t="s">
        <v>560</v>
      </c>
      <c r="B1613" s="866"/>
      <c r="C1613" s="866"/>
      <c r="D1613" s="866"/>
      <c r="E1613" s="866"/>
      <c r="F1613" s="866"/>
    </row>
    <row r="1614" spans="1:6">
      <c r="A1614" s="867" t="s">
        <v>539</v>
      </c>
      <c r="B1614" s="868"/>
      <c r="C1614" s="868"/>
      <c r="D1614" s="868"/>
      <c r="E1614" s="869" t="s">
        <v>540</v>
      </c>
      <c r="F1614" s="870"/>
    </row>
    <row r="1615" spans="1:6" ht="41.25" thickBot="1">
      <c r="A1615" s="656" t="s">
        <v>541</v>
      </c>
      <c r="B1615" s="657" t="s">
        <v>542</v>
      </c>
      <c r="C1615" s="657" t="s">
        <v>543</v>
      </c>
      <c r="D1615" s="657" t="s">
        <v>561</v>
      </c>
      <c r="E1615" s="871"/>
      <c r="F1615" s="872"/>
    </row>
    <row r="1616" spans="1:6" ht="15.75" thickBot="1">
      <c r="A1616" s="659" t="s">
        <v>963</v>
      </c>
      <c r="B1616" s="660" t="s">
        <v>964</v>
      </c>
      <c r="C1616" s="660" t="s">
        <v>965</v>
      </c>
      <c r="D1616" s="660" t="s">
        <v>966</v>
      </c>
      <c r="E1616" s="873">
        <v>69.77</v>
      </c>
      <c r="F1616" s="874"/>
    </row>
    <row r="1617" spans="1:6">
      <c r="A1617" s="662"/>
      <c r="B1617" s="662"/>
      <c r="C1617" s="655"/>
      <c r="D1617" s="655"/>
      <c r="E1617" s="655"/>
      <c r="F1617" s="655"/>
    </row>
    <row r="1618" spans="1:6">
      <c r="A1618" s="865" t="s">
        <v>549</v>
      </c>
      <c r="B1618" s="865"/>
      <c r="C1618" s="865"/>
      <c r="D1618" s="865"/>
      <c r="E1618" s="865"/>
      <c r="F1618" s="865"/>
    </row>
    <row r="1619" spans="1:6">
      <c r="A1619" s="875" t="s">
        <v>967</v>
      </c>
      <c r="B1619" s="875"/>
      <c r="C1619" s="875"/>
      <c r="D1619" s="875"/>
      <c r="E1619" s="875"/>
      <c r="F1619" s="875"/>
    </row>
    <row r="1620" spans="1:6">
      <c r="A1620" s="876" t="s">
        <v>551</v>
      </c>
      <c r="B1620" s="876"/>
      <c r="C1620" s="663" t="s">
        <v>567</v>
      </c>
    </row>
  </sheetData>
  <mergeCells count="1629">
    <mergeCell ref="A1:B1"/>
    <mergeCell ref="A2:B2"/>
    <mergeCell ref="C2:F2"/>
    <mergeCell ref="A3:B3"/>
    <mergeCell ref="A4:B4"/>
    <mergeCell ref="C4:D4"/>
    <mergeCell ref="A17:D17"/>
    <mergeCell ref="E17:F18"/>
    <mergeCell ref="E19:F19"/>
    <mergeCell ref="A21:F21"/>
    <mergeCell ref="A22:F22"/>
    <mergeCell ref="A23:B23"/>
    <mergeCell ref="A11:B11"/>
    <mergeCell ref="A12:B12"/>
    <mergeCell ref="A13:B13"/>
    <mergeCell ref="A14:B14"/>
    <mergeCell ref="A15:B15"/>
    <mergeCell ref="A16:F16"/>
    <mergeCell ref="A5:B7"/>
    <mergeCell ref="C5:D5"/>
    <mergeCell ref="C6:D6"/>
    <mergeCell ref="A8:B8"/>
    <mergeCell ref="A9:B9"/>
    <mergeCell ref="A10:B10"/>
    <mergeCell ref="A35:B35"/>
    <mergeCell ref="A36:B36"/>
    <mergeCell ref="A37:B37"/>
    <mergeCell ref="A38:B38"/>
    <mergeCell ref="A39:B39"/>
    <mergeCell ref="A40:B40"/>
    <mergeCell ref="A30:B30"/>
    <mergeCell ref="C30:F30"/>
    <mergeCell ref="A31:B33"/>
    <mergeCell ref="C31:D31"/>
    <mergeCell ref="C32:D32"/>
    <mergeCell ref="A34:B34"/>
    <mergeCell ref="A27:B27"/>
    <mergeCell ref="C27:F27"/>
    <mergeCell ref="A28:B28"/>
    <mergeCell ref="C28:F28"/>
    <mergeCell ref="A29:B29"/>
    <mergeCell ref="C29:F29"/>
    <mergeCell ref="A55:B55"/>
    <mergeCell ref="C55:F55"/>
    <mergeCell ref="A56:B56"/>
    <mergeCell ref="C56:F56"/>
    <mergeCell ref="A57:B59"/>
    <mergeCell ref="C57:D57"/>
    <mergeCell ref="C58:D58"/>
    <mergeCell ref="A48:F48"/>
    <mergeCell ref="A49:B49"/>
    <mergeCell ref="A53:B53"/>
    <mergeCell ref="C53:F53"/>
    <mergeCell ref="A54:B54"/>
    <mergeCell ref="C54:F54"/>
    <mergeCell ref="A41:B41"/>
    <mergeCell ref="A42:F42"/>
    <mergeCell ref="A43:D43"/>
    <mergeCell ref="E43:F44"/>
    <mergeCell ref="E45:F45"/>
    <mergeCell ref="A47:F47"/>
    <mergeCell ref="A75:B75"/>
    <mergeCell ref="C75:F75"/>
    <mergeCell ref="A76:B76"/>
    <mergeCell ref="C76:F76"/>
    <mergeCell ref="A77:B77"/>
    <mergeCell ref="C77:F77"/>
    <mergeCell ref="E66:F66"/>
    <mergeCell ref="A68:F68"/>
    <mergeCell ref="A69:F69"/>
    <mergeCell ref="A70:B70"/>
    <mergeCell ref="A74:B74"/>
    <mergeCell ref="C74:F74"/>
    <mergeCell ref="A60:B60"/>
    <mergeCell ref="A61:B61"/>
    <mergeCell ref="A62:B62"/>
    <mergeCell ref="A63:F63"/>
    <mergeCell ref="A64:D64"/>
    <mergeCell ref="E64:F65"/>
    <mergeCell ref="A90:B90"/>
    <mergeCell ref="A91:B91"/>
    <mergeCell ref="A92:B92"/>
    <mergeCell ref="A93:B93"/>
    <mergeCell ref="A94:B94"/>
    <mergeCell ref="A95:B95"/>
    <mergeCell ref="A84:B84"/>
    <mergeCell ref="A85:B85"/>
    <mergeCell ref="A86:B86"/>
    <mergeCell ref="A87:B87"/>
    <mergeCell ref="A88:B88"/>
    <mergeCell ref="A89:B89"/>
    <mergeCell ref="A78:B80"/>
    <mergeCell ref="C78:D78"/>
    <mergeCell ref="C79:D79"/>
    <mergeCell ref="A81:B81"/>
    <mergeCell ref="A82:B82"/>
    <mergeCell ref="A83:B83"/>
    <mergeCell ref="A111:B111"/>
    <mergeCell ref="C111:F111"/>
    <mergeCell ref="A112:B112"/>
    <mergeCell ref="C112:F112"/>
    <mergeCell ref="A113:B113"/>
    <mergeCell ref="C113:F113"/>
    <mergeCell ref="E102:F102"/>
    <mergeCell ref="A104:F104"/>
    <mergeCell ref="A105:F105"/>
    <mergeCell ref="A106:B106"/>
    <mergeCell ref="A110:B110"/>
    <mergeCell ref="C110:F110"/>
    <mergeCell ref="A96:B96"/>
    <mergeCell ref="A97:B97"/>
    <mergeCell ref="A98:B98"/>
    <mergeCell ref="A99:F99"/>
    <mergeCell ref="A100:D100"/>
    <mergeCell ref="E100:F101"/>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6"/>
    <mergeCell ref="C114:D114"/>
    <mergeCell ref="C115:D115"/>
    <mergeCell ref="A117:B117"/>
    <mergeCell ref="A118:B118"/>
    <mergeCell ref="A119:B119"/>
    <mergeCell ref="A146:B146"/>
    <mergeCell ref="C146:F146"/>
    <mergeCell ref="A147:B149"/>
    <mergeCell ref="C147:D147"/>
    <mergeCell ref="C148:D148"/>
    <mergeCell ref="A150:B150"/>
    <mergeCell ref="A139:B139"/>
    <mergeCell ref="A143:B143"/>
    <mergeCell ref="C143:F143"/>
    <mergeCell ref="A144:B144"/>
    <mergeCell ref="C144:F144"/>
    <mergeCell ref="A145:B145"/>
    <mergeCell ref="C145:F145"/>
    <mergeCell ref="A132:F132"/>
    <mergeCell ref="A133:D133"/>
    <mergeCell ref="E133:F134"/>
    <mergeCell ref="E135:F135"/>
    <mergeCell ref="A137:F137"/>
    <mergeCell ref="A138:F138"/>
    <mergeCell ref="A164:F164"/>
    <mergeCell ref="A165:F165"/>
    <mergeCell ref="A166:B166"/>
    <mergeCell ref="A169:B169"/>
    <mergeCell ref="A170:B170"/>
    <mergeCell ref="C170:F170"/>
    <mergeCell ref="A157:B157"/>
    <mergeCell ref="A158:B158"/>
    <mergeCell ref="A159:F159"/>
    <mergeCell ref="A160:D160"/>
    <mergeCell ref="E160:F161"/>
    <mergeCell ref="E162:F162"/>
    <mergeCell ref="A151:B151"/>
    <mergeCell ref="A152:B152"/>
    <mergeCell ref="A153:B153"/>
    <mergeCell ref="A154:B154"/>
    <mergeCell ref="A155:B155"/>
    <mergeCell ref="A156:B156"/>
    <mergeCell ref="A180:F180"/>
    <mergeCell ref="A181:D181"/>
    <mergeCell ref="E181:F182"/>
    <mergeCell ref="E183:F183"/>
    <mergeCell ref="A185:F185"/>
    <mergeCell ref="A186:F186"/>
    <mergeCell ref="A174:B176"/>
    <mergeCell ref="C174:D174"/>
    <mergeCell ref="C175:D175"/>
    <mergeCell ref="A177:B177"/>
    <mergeCell ref="A178:B178"/>
    <mergeCell ref="A179:B179"/>
    <mergeCell ref="A171:B171"/>
    <mergeCell ref="C171:F171"/>
    <mergeCell ref="A172:B172"/>
    <mergeCell ref="C172:F172"/>
    <mergeCell ref="A173:B173"/>
    <mergeCell ref="C173:F173"/>
    <mergeCell ref="A199:B199"/>
    <mergeCell ref="A200:B200"/>
    <mergeCell ref="A201:B201"/>
    <mergeCell ref="A202:B202"/>
    <mergeCell ref="A203:B203"/>
    <mergeCell ref="A204:F204"/>
    <mergeCell ref="A194:B194"/>
    <mergeCell ref="C194:F194"/>
    <mergeCell ref="A195:B197"/>
    <mergeCell ref="C195:D195"/>
    <mergeCell ref="C196:D196"/>
    <mergeCell ref="A198:B198"/>
    <mergeCell ref="A187:B187"/>
    <mergeCell ref="A191:B191"/>
    <mergeCell ref="C191:F191"/>
    <mergeCell ref="A192:B192"/>
    <mergeCell ref="C192:F192"/>
    <mergeCell ref="A193:B193"/>
    <mergeCell ref="C193:F193"/>
    <mergeCell ref="A218:B218"/>
    <mergeCell ref="C218:F218"/>
    <mergeCell ref="A219:B221"/>
    <mergeCell ref="C219:D219"/>
    <mergeCell ref="C220:D220"/>
    <mergeCell ref="A222:B222"/>
    <mergeCell ref="A215:B215"/>
    <mergeCell ref="C215:F215"/>
    <mergeCell ref="A216:B216"/>
    <mergeCell ref="C216:F216"/>
    <mergeCell ref="A217:B217"/>
    <mergeCell ref="C217:F217"/>
    <mergeCell ref="A205:D205"/>
    <mergeCell ref="E205:F206"/>
    <mergeCell ref="E207:F207"/>
    <mergeCell ref="A209:F209"/>
    <mergeCell ref="A210:F210"/>
    <mergeCell ref="A211:B211"/>
    <mergeCell ref="A238:B238"/>
    <mergeCell ref="C238:F238"/>
    <mergeCell ref="A239:B239"/>
    <mergeCell ref="C239:F239"/>
    <mergeCell ref="A240:B240"/>
    <mergeCell ref="C240:F240"/>
    <mergeCell ref="E229:F229"/>
    <mergeCell ref="A231:F231"/>
    <mergeCell ref="A232:F232"/>
    <mergeCell ref="A233:B233"/>
    <mergeCell ref="A237:B237"/>
    <mergeCell ref="C237:F237"/>
    <mergeCell ref="A223:B223"/>
    <mergeCell ref="A224:B224"/>
    <mergeCell ref="A225:B225"/>
    <mergeCell ref="A226:F226"/>
    <mergeCell ref="A227:D227"/>
    <mergeCell ref="E227:F228"/>
    <mergeCell ref="A253:B253"/>
    <mergeCell ref="A254:F254"/>
    <mergeCell ref="A255:D255"/>
    <mergeCell ref="E255:F256"/>
    <mergeCell ref="E257:F257"/>
    <mergeCell ref="A259:F259"/>
    <mergeCell ref="A247:B247"/>
    <mergeCell ref="A248:B248"/>
    <mergeCell ref="A249:B249"/>
    <mergeCell ref="A250:B250"/>
    <mergeCell ref="A251:B251"/>
    <mergeCell ref="A252:B252"/>
    <mergeCell ref="A241:B243"/>
    <mergeCell ref="C241:D241"/>
    <mergeCell ref="C242:D242"/>
    <mergeCell ref="A244:B244"/>
    <mergeCell ref="A245:B245"/>
    <mergeCell ref="A246:B246"/>
    <mergeCell ref="A271:B271"/>
    <mergeCell ref="A272:B272"/>
    <mergeCell ref="A273:B273"/>
    <mergeCell ref="A274:B274"/>
    <mergeCell ref="A275:B275"/>
    <mergeCell ref="A276:B276"/>
    <mergeCell ref="A266:B266"/>
    <mergeCell ref="C266:F266"/>
    <mergeCell ref="A267:B267"/>
    <mergeCell ref="C267:F267"/>
    <mergeCell ref="A268:B270"/>
    <mergeCell ref="C268:D268"/>
    <mergeCell ref="C269:D269"/>
    <mergeCell ref="A260:F260"/>
    <mergeCell ref="A261:B261"/>
    <mergeCell ref="A264:B264"/>
    <mergeCell ref="C264:F264"/>
    <mergeCell ref="A265:B265"/>
    <mergeCell ref="C265:F265"/>
    <mergeCell ref="A293:B293"/>
    <mergeCell ref="C293:F293"/>
    <mergeCell ref="A294:B294"/>
    <mergeCell ref="C294:F294"/>
    <mergeCell ref="A295:B295"/>
    <mergeCell ref="C295:F295"/>
    <mergeCell ref="E284:F284"/>
    <mergeCell ref="A286:F286"/>
    <mergeCell ref="A287:F287"/>
    <mergeCell ref="A288:B288"/>
    <mergeCell ref="A292:B292"/>
    <mergeCell ref="C292:F292"/>
    <mergeCell ref="A277:B277"/>
    <mergeCell ref="A278:B278"/>
    <mergeCell ref="A279:B279"/>
    <mergeCell ref="A280:B280"/>
    <mergeCell ref="A281:F281"/>
    <mergeCell ref="A282:D282"/>
    <mergeCell ref="E282:F283"/>
    <mergeCell ref="A302:F302"/>
    <mergeCell ref="A303:D303"/>
    <mergeCell ref="E303:F304"/>
    <mergeCell ref="E305:F305"/>
    <mergeCell ref="A307:F307"/>
    <mergeCell ref="A308:F308"/>
    <mergeCell ref="A296:B298"/>
    <mergeCell ref="C296:D296"/>
    <mergeCell ref="C297:D297"/>
    <mergeCell ref="A299:B299"/>
    <mergeCell ref="A300:B300"/>
    <mergeCell ref="A301:B301"/>
    <mergeCell ref="A313:B313"/>
    <mergeCell ref="C313:F313"/>
    <mergeCell ref="A314:B314"/>
    <mergeCell ref="C314:F314"/>
    <mergeCell ref="A315:B315"/>
    <mergeCell ref="C315:F315"/>
    <mergeCell ref="A309:B309"/>
    <mergeCell ref="C416:F416"/>
    <mergeCell ref="A417:B417"/>
    <mergeCell ref="C417:F417"/>
    <mergeCell ref="A418:B418"/>
    <mergeCell ref="C418:F418"/>
    <mergeCell ref="A316:B316"/>
    <mergeCell ref="C316:F316"/>
    <mergeCell ref="A317:B319"/>
    <mergeCell ref="C317:D317"/>
    <mergeCell ref="C318:D318"/>
    <mergeCell ref="A320:B320"/>
    <mergeCell ref="C337:F337"/>
    <mergeCell ref="E328:F328"/>
    <mergeCell ref="A330:F330"/>
    <mergeCell ref="A331:F331"/>
    <mergeCell ref="A332:B332"/>
    <mergeCell ref="A336:B336"/>
    <mergeCell ref="C336:F336"/>
    <mergeCell ref="C338:F338"/>
    <mergeCell ref="A339:B339"/>
    <mergeCell ref="C339:F339"/>
    <mergeCell ref="A351:F351"/>
    <mergeCell ref="A352:F352"/>
    <mergeCell ref="A353:B353"/>
    <mergeCell ref="A357:B357"/>
    <mergeCell ref="A358:B358"/>
    <mergeCell ref="C358:F358"/>
    <mergeCell ref="A359:B359"/>
    <mergeCell ref="C359:F359"/>
    <mergeCell ref="A321:B321"/>
    <mergeCell ref="A322:B322"/>
    <mergeCell ref="A323:B323"/>
    <mergeCell ref="A430:B430"/>
    <mergeCell ref="A431:B431"/>
    <mergeCell ref="A432:B432"/>
    <mergeCell ref="A433:B433"/>
    <mergeCell ref="A434:B434"/>
    <mergeCell ref="A435:B435"/>
    <mergeCell ref="A424:B424"/>
    <mergeCell ref="A425:B425"/>
    <mergeCell ref="A426:B426"/>
    <mergeCell ref="A427:B427"/>
    <mergeCell ref="A428:B428"/>
    <mergeCell ref="A429:B429"/>
    <mergeCell ref="A364:B364"/>
    <mergeCell ref="A365:B365"/>
    <mergeCell ref="A366:B366"/>
    <mergeCell ref="A367:B367"/>
    <mergeCell ref="A368:B368"/>
    <mergeCell ref="A369:B369"/>
    <mergeCell ref="A370:B370"/>
    <mergeCell ref="A419:B419"/>
    <mergeCell ref="A416:B416"/>
    <mergeCell ref="A395:B395"/>
    <mergeCell ref="A373:B373"/>
    <mergeCell ref="A374:B374"/>
    <mergeCell ref="A375:B375"/>
    <mergeCell ref="A376:B376"/>
    <mergeCell ref="A324:B324"/>
    <mergeCell ref="A325:F325"/>
    <mergeCell ref="A326:D326"/>
    <mergeCell ref="E326:F327"/>
    <mergeCell ref="A346:F346"/>
    <mergeCell ref="A347:D347"/>
    <mergeCell ref="E347:F348"/>
    <mergeCell ref="E349:F349"/>
    <mergeCell ref="A340:B342"/>
    <mergeCell ref="C340:D340"/>
    <mergeCell ref="C341:D341"/>
    <mergeCell ref="A343:B343"/>
    <mergeCell ref="A344:B344"/>
    <mergeCell ref="A345:B345"/>
    <mergeCell ref="A337:B337"/>
    <mergeCell ref="A338:B338"/>
    <mergeCell ref="C393:D393"/>
    <mergeCell ref="A384:B384"/>
    <mergeCell ref="A388:B388"/>
    <mergeCell ref="C388:F388"/>
    <mergeCell ref="A389:B389"/>
    <mergeCell ref="C389:F389"/>
    <mergeCell ref="A390:B390"/>
    <mergeCell ref="C390:F390"/>
    <mergeCell ref="A377:F377"/>
    <mergeCell ref="A378:D378"/>
    <mergeCell ref="E378:F379"/>
    <mergeCell ref="E380:F380"/>
    <mergeCell ref="A382:F382"/>
    <mergeCell ref="A383:F383"/>
    <mergeCell ref="A371:B371"/>
    <mergeCell ref="A372:B372"/>
    <mergeCell ref="C419:F419"/>
    <mergeCell ref="A420:B422"/>
    <mergeCell ref="C420:D420"/>
    <mergeCell ref="C421:D421"/>
    <mergeCell ref="A423:B423"/>
    <mergeCell ref="A436:F436"/>
    <mergeCell ref="A437:D437"/>
    <mergeCell ref="E437:F438"/>
    <mergeCell ref="E439:F439"/>
    <mergeCell ref="A441:F441"/>
    <mergeCell ref="A442:F442"/>
    <mergeCell ref="A360:B360"/>
    <mergeCell ref="C360:F360"/>
    <mergeCell ref="A361:B363"/>
    <mergeCell ref="C361:D361"/>
    <mergeCell ref="C362:D362"/>
    <mergeCell ref="A402:B402"/>
    <mergeCell ref="A403:B403"/>
    <mergeCell ref="A404:B404"/>
    <mergeCell ref="A405:F405"/>
    <mergeCell ref="A406:D406"/>
    <mergeCell ref="E406:F407"/>
    <mergeCell ref="A396:B396"/>
    <mergeCell ref="A397:B397"/>
    <mergeCell ref="A398:B398"/>
    <mergeCell ref="A399:B399"/>
    <mergeCell ref="A400:B400"/>
    <mergeCell ref="A401:B401"/>
    <mergeCell ref="A391:B391"/>
    <mergeCell ref="C391:F391"/>
    <mergeCell ref="A392:B394"/>
    <mergeCell ref="C392:D392"/>
    <mergeCell ref="A503:B505"/>
    <mergeCell ref="C503:D503"/>
    <mergeCell ref="C504:D504"/>
    <mergeCell ref="A506:B506"/>
    <mergeCell ref="A507:B507"/>
    <mergeCell ref="A508:B508"/>
    <mergeCell ref="A500:B500"/>
    <mergeCell ref="C500:F500"/>
    <mergeCell ref="A501:B501"/>
    <mergeCell ref="C501:F501"/>
    <mergeCell ref="A502:B502"/>
    <mergeCell ref="C502:F502"/>
    <mergeCell ref="E408:F408"/>
    <mergeCell ref="A410:F410"/>
    <mergeCell ref="A411:F411"/>
    <mergeCell ref="A412:B412"/>
    <mergeCell ref="A499:B499"/>
    <mergeCell ref="C499:F499"/>
    <mergeCell ref="A450:B450"/>
    <mergeCell ref="C450:F450"/>
    <mergeCell ref="A451:B453"/>
    <mergeCell ref="C451:D451"/>
    <mergeCell ref="A443:B443"/>
    <mergeCell ref="E465:F465"/>
    <mergeCell ref="A467:F467"/>
    <mergeCell ref="A468:F468"/>
    <mergeCell ref="A469:B469"/>
    <mergeCell ref="A472:B472"/>
    <mergeCell ref="A473:B473"/>
    <mergeCell ref="C473:F473"/>
    <mergeCell ref="A459:B459"/>
    <mergeCell ref="A460:B460"/>
    <mergeCell ref="C521:F521"/>
    <mergeCell ref="A522:B522"/>
    <mergeCell ref="C522:F522"/>
    <mergeCell ref="C571:D571"/>
    <mergeCell ref="A573:B573"/>
    <mergeCell ref="A574:B574"/>
    <mergeCell ref="A575:B575"/>
    <mergeCell ref="A576:B576"/>
    <mergeCell ref="A590:F590"/>
    <mergeCell ref="A591:B591"/>
    <mergeCell ref="A594:B594"/>
    <mergeCell ref="A595:B595"/>
    <mergeCell ref="A509:F509"/>
    <mergeCell ref="A510:D510"/>
    <mergeCell ref="E510:F511"/>
    <mergeCell ref="E512:F512"/>
    <mergeCell ref="A514:F514"/>
    <mergeCell ref="A515:F515"/>
    <mergeCell ref="A628:B628"/>
    <mergeCell ref="A629:F629"/>
    <mergeCell ref="A630:D630"/>
    <mergeCell ref="E630:F631"/>
    <mergeCell ref="C674:D674"/>
    <mergeCell ref="A604:B604"/>
    <mergeCell ref="A605:B605"/>
    <mergeCell ref="A606:B606"/>
    <mergeCell ref="A607:B607"/>
    <mergeCell ref="A597:B597"/>
    <mergeCell ref="A529:B529"/>
    <mergeCell ref="A530:B530"/>
    <mergeCell ref="A531:B531"/>
    <mergeCell ref="A532:B532"/>
    <mergeCell ref="A533:B533"/>
    <mergeCell ref="A523:B523"/>
    <mergeCell ref="C523:F523"/>
    <mergeCell ref="A524:B526"/>
    <mergeCell ref="C524:D524"/>
    <mergeCell ref="C525:D525"/>
    <mergeCell ref="A527:B527"/>
    <mergeCell ref="A656:B656"/>
    <mergeCell ref="A657:B657"/>
    <mergeCell ref="A658:B658"/>
    <mergeCell ref="A659:F659"/>
    <mergeCell ref="A660:D660"/>
    <mergeCell ref="E660:F661"/>
    <mergeCell ref="A650:B650"/>
    <mergeCell ref="A651:B651"/>
    <mergeCell ref="A652:B652"/>
    <mergeCell ref="A653:B653"/>
    <mergeCell ref="A654:B654"/>
    <mergeCell ref="A683:B683"/>
    <mergeCell ref="A684:B684"/>
    <mergeCell ref="A685:B685"/>
    <mergeCell ref="A686:B686"/>
    <mergeCell ref="A687:F687"/>
    <mergeCell ref="C595:F595"/>
    <mergeCell ref="A596:B596"/>
    <mergeCell ref="C596:F596"/>
    <mergeCell ref="A583:B583"/>
    <mergeCell ref="A584:F584"/>
    <mergeCell ref="A585:D585"/>
    <mergeCell ref="E585:F586"/>
    <mergeCell ref="E587:F587"/>
    <mergeCell ref="A589:F589"/>
    <mergeCell ref="E690:F690"/>
    <mergeCell ref="A692:F692"/>
    <mergeCell ref="A672:B672"/>
    <mergeCell ref="C672:F672"/>
    <mergeCell ref="A673:B673"/>
    <mergeCell ref="C673:F673"/>
    <mergeCell ref="A642:B642"/>
    <mergeCell ref="C642:F642"/>
    <mergeCell ref="A643:B643"/>
    <mergeCell ref="C643:F643"/>
    <mergeCell ref="E632:F632"/>
    <mergeCell ref="A634:F634"/>
    <mergeCell ref="A635:F635"/>
    <mergeCell ref="A636:B636"/>
    <mergeCell ref="A640:B640"/>
    <mergeCell ref="C640:F640"/>
    <mergeCell ref="A626:B626"/>
    <mergeCell ref="A627:B627"/>
    <mergeCell ref="A655:B655"/>
    <mergeCell ref="A678:B678"/>
    <mergeCell ref="A679:B679"/>
    <mergeCell ref="A680:B680"/>
    <mergeCell ref="A681:B681"/>
    <mergeCell ref="A682:B682"/>
    <mergeCell ref="A688:D688"/>
    <mergeCell ref="E688:F689"/>
    <mergeCell ref="A714:F714"/>
    <mergeCell ref="A715:D715"/>
    <mergeCell ref="E715:F716"/>
    <mergeCell ref="E717:F717"/>
    <mergeCell ref="A719:F719"/>
    <mergeCell ref="A720:F720"/>
    <mergeCell ref="A708:B708"/>
    <mergeCell ref="A709:B709"/>
    <mergeCell ref="A710:B710"/>
    <mergeCell ref="A711:B711"/>
    <mergeCell ref="A712:B712"/>
    <mergeCell ref="A713:B713"/>
    <mergeCell ref="A702:B704"/>
    <mergeCell ref="C702:D702"/>
    <mergeCell ref="C703:D703"/>
    <mergeCell ref="A705:B705"/>
    <mergeCell ref="A706:B706"/>
    <mergeCell ref="A707:B707"/>
    <mergeCell ref="A693:F693"/>
    <mergeCell ref="A694:B694"/>
    <mergeCell ref="A699:B699"/>
    <mergeCell ref="C699:F699"/>
    <mergeCell ref="A700:B700"/>
    <mergeCell ref="C700:F700"/>
    <mergeCell ref="A701:B701"/>
    <mergeCell ref="C701:F701"/>
    <mergeCell ref="A698:B698"/>
    <mergeCell ref="C698:F698"/>
    <mergeCell ref="A733:B733"/>
    <mergeCell ref="A734:B734"/>
    <mergeCell ref="A735:B735"/>
    <mergeCell ref="A736:B736"/>
    <mergeCell ref="A737:B737"/>
    <mergeCell ref="A738:B738"/>
    <mergeCell ref="A728:B728"/>
    <mergeCell ref="C728:F728"/>
    <mergeCell ref="A729:B731"/>
    <mergeCell ref="C729:D729"/>
    <mergeCell ref="C730:D730"/>
    <mergeCell ref="A732:B732"/>
    <mergeCell ref="A721:B721"/>
    <mergeCell ref="A725:B725"/>
    <mergeCell ref="C725:F725"/>
    <mergeCell ref="A726:B726"/>
    <mergeCell ref="C726:F726"/>
    <mergeCell ref="A727:B727"/>
    <mergeCell ref="C727:F727"/>
    <mergeCell ref="A755:B755"/>
    <mergeCell ref="C755:F755"/>
    <mergeCell ref="A756:B756"/>
    <mergeCell ref="C756:F756"/>
    <mergeCell ref="A757:B757"/>
    <mergeCell ref="C757:F757"/>
    <mergeCell ref="E745:F745"/>
    <mergeCell ref="A747:F747"/>
    <mergeCell ref="A748:F748"/>
    <mergeCell ref="A749:F749"/>
    <mergeCell ref="A750:F750"/>
    <mergeCell ref="A751:B751"/>
    <mergeCell ref="A739:B739"/>
    <mergeCell ref="A740:B740"/>
    <mergeCell ref="A741:B741"/>
    <mergeCell ref="A742:F742"/>
    <mergeCell ref="A743:D743"/>
    <mergeCell ref="E743:F744"/>
    <mergeCell ref="A769:B769"/>
    <mergeCell ref="A770:B770"/>
    <mergeCell ref="A771:B771"/>
    <mergeCell ref="A772:F772"/>
    <mergeCell ref="A773:D773"/>
    <mergeCell ref="E773:F774"/>
    <mergeCell ref="A763:B763"/>
    <mergeCell ref="A764:B764"/>
    <mergeCell ref="A765:B765"/>
    <mergeCell ref="A766:B766"/>
    <mergeCell ref="A767:B767"/>
    <mergeCell ref="A768:B768"/>
    <mergeCell ref="A758:B758"/>
    <mergeCell ref="C758:F758"/>
    <mergeCell ref="A759:B761"/>
    <mergeCell ref="C759:D759"/>
    <mergeCell ref="C760:D760"/>
    <mergeCell ref="A762:B762"/>
    <mergeCell ref="A787:B789"/>
    <mergeCell ref="C787:D787"/>
    <mergeCell ref="C788:D788"/>
    <mergeCell ref="A790:B790"/>
    <mergeCell ref="A791:B791"/>
    <mergeCell ref="A792:B792"/>
    <mergeCell ref="A784:B784"/>
    <mergeCell ref="C784:F784"/>
    <mergeCell ref="A785:B785"/>
    <mergeCell ref="C785:F785"/>
    <mergeCell ref="A786:B786"/>
    <mergeCell ref="C786:F786"/>
    <mergeCell ref="E775:F775"/>
    <mergeCell ref="A777:F777"/>
    <mergeCell ref="A778:F778"/>
    <mergeCell ref="A779:B779"/>
    <mergeCell ref="A782:B782"/>
    <mergeCell ref="A783:B783"/>
    <mergeCell ref="C783:F783"/>
    <mergeCell ref="E806:F806"/>
    <mergeCell ref="A808:F808"/>
    <mergeCell ref="A809:F809"/>
    <mergeCell ref="A810:B810"/>
    <mergeCell ref="A813:B813"/>
    <mergeCell ref="A814:B814"/>
    <mergeCell ref="C814:F814"/>
    <mergeCell ref="A799:B799"/>
    <mergeCell ref="A800:B800"/>
    <mergeCell ref="A801:B801"/>
    <mergeCell ref="A802:B802"/>
    <mergeCell ref="A803:F803"/>
    <mergeCell ref="A804:D804"/>
    <mergeCell ref="E804:F805"/>
    <mergeCell ref="A793:B793"/>
    <mergeCell ref="A794:B794"/>
    <mergeCell ref="A795:B795"/>
    <mergeCell ref="A796:B796"/>
    <mergeCell ref="A797:B797"/>
    <mergeCell ref="A798:B798"/>
    <mergeCell ref="A832:F832"/>
    <mergeCell ref="A833:D833"/>
    <mergeCell ref="E833:F834"/>
    <mergeCell ref="E835:F835"/>
    <mergeCell ref="A824:B824"/>
    <mergeCell ref="A825:B825"/>
    <mergeCell ref="A826:B826"/>
    <mergeCell ref="A827:B827"/>
    <mergeCell ref="A828:B828"/>
    <mergeCell ref="A829:B829"/>
    <mergeCell ref="A818:B820"/>
    <mergeCell ref="C818:D818"/>
    <mergeCell ref="C819:D819"/>
    <mergeCell ref="A821:B821"/>
    <mergeCell ref="A822:B822"/>
    <mergeCell ref="A823:B823"/>
    <mergeCell ref="A815:B815"/>
    <mergeCell ref="C815:F815"/>
    <mergeCell ref="A816:B816"/>
    <mergeCell ref="C816:F816"/>
    <mergeCell ref="A817:B817"/>
    <mergeCell ref="C817:F817"/>
    <mergeCell ref="A909:B909"/>
    <mergeCell ref="C909:F909"/>
    <mergeCell ref="A910:B910"/>
    <mergeCell ref="C910:F910"/>
    <mergeCell ref="A911:B913"/>
    <mergeCell ref="C911:D911"/>
    <mergeCell ref="C912:D912"/>
    <mergeCell ref="A875:B875"/>
    <mergeCell ref="A876:B876"/>
    <mergeCell ref="A877:B877"/>
    <mergeCell ref="A907:B907"/>
    <mergeCell ref="C907:F907"/>
    <mergeCell ref="A908:B908"/>
    <mergeCell ref="C908:F908"/>
    <mergeCell ref="A881:B881"/>
    <mergeCell ref="C881:F881"/>
    <mergeCell ref="A882:B884"/>
    <mergeCell ref="A889:B889"/>
    <mergeCell ref="A890:B890"/>
    <mergeCell ref="A891:B891"/>
    <mergeCell ref="A894:F894"/>
    <mergeCell ref="A895:D895"/>
    <mergeCell ref="E895:F896"/>
    <mergeCell ref="C882:D882"/>
    <mergeCell ref="C883:D883"/>
    <mergeCell ref="A885:B885"/>
    <mergeCell ref="A886:B886"/>
    <mergeCell ref="A887:B887"/>
    <mergeCell ref="A888:B888"/>
    <mergeCell ref="A893:B893"/>
    <mergeCell ref="A892:B892"/>
    <mergeCell ref="A926:B926"/>
    <mergeCell ref="A927:F927"/>
    <mergeCell ref="A928:D928"/>
    <mergeCell ref="E928:F929"/>
    <mergeCell ref="E930:F930"/>
    <mergeCell ref="A932:F932"/>
    <mergeCell ref="A920:B920"/>
    <mergeCell ref="A921:B921"/>
    <mergeCell ref="A922:B922"/>
    <mergeCell ref="A923:B923"/>
    <mergeCell ref="A924:B924"/>
    <mergeCell ref="A925:B925"/>
    <mergeCell ref="A914:B914"/>
    <mergeCell ref="A915:B915"/>
    <mergeCell ref="A916:B916"/>
    <mergeCell ref="A917:B917"/>
    <mergeCell ref="A918:B918"/>
    <mergeCell ref="A919:B919"/>
    <mergeCell ref="A945:B945"/>
    <mergeCell ref="A946:B946"/>
    <mergeCell ref="A947:B947"/>
    <mergeCell ref="A948:B948"/>
    <mergeCell ref="A949:B949"/>
    <mergeCell ref="A950:B950"/>
    <mergeCell ref="A940:B940"/>
    <mergeCell ref="C940:F940"/>
    <mergeCell ref="A941:B941"/>
    <mergeCell ref="C941:F941"/>
    <mergeCell ref="A942:B944"/>
    <mergeCell ref="C942:D942"/>
    <mergeCell ref="C943:D943"/>
    <mergeCell ref="A933:F933"/>
    <mergeCell ref="A934:B934"/>
    <mergeCell ref="A938:B938"/>
    <mergeCell ref="C938:F938"/>
    <mergeCell ref="A939:B939"/>
    <mergeCell ref="C939:F939"/>
    <mergeCell ref="A966:B966"/>
    <mergeCell ref="C966:F966"/>
    <mergeCell ref="A967:B967"/>
    <mergeCell ref="C967:F967"/>
    <mergeCell ref="A968:B968"/>
    <mergeCell ref="C968:F968"/>
    <mergeCell ref="E957:F957"/>
    <mergeCell ref="A959:F959"/>
    <mergeCell ref="A960:F960"/>
    <mergeCell ref="A961:B961"/>
    <mergeCell ref="A965:B965"/>
    <mergeCell ref="C965:F965"/>
    <mergeCell ref="A951:B951"/>
    <mergeCell ref="A952:B952"/>
    <mergeCell ref="A953:B953"/>
    <mergeCell ref="A954:F954"/>
    <mergeCell ref="A955:D955"/>
    <mergeCell ref="E955:F956"/>
    <mergeCell ref="A981:B981"/>
    <mergeCell ref="A982:B982"/>
    <mergeCell ref="A983:B983"/>
    <mergeCell ref="A984:B984"/>
    <mergeCell ref="A985:F985"/>
    <mergeCell ref="A986:D986"/>
    <mergeCell ref="E986:F987"/>
    <mergeCell ref="A975:B975"/>
    <mergeCell ref="A976:B976"/>
    <mergeCell ref="A977:B977"/>
    <mergeCell ref="A978:B978"/>
    <mergeCell ref="A979:B979"/>
    <mergeCell ref="A980:B980"/>
    <mergeCell ref="A969:B971"/>
    <mergeCell ref="C969:D969"/>
    <mergeCell ref="C970:D970"/>
    <mergeCell ref="A972:B972"/>
    <mergeCell ref="A973:B973"/>
    <mergeCell ref="A974:B974"/>
    <mergeCell ref="A1010:B1010"/>
    <mergeCell ref="A1011:B1011"/>
    <mergeCell ref="A1000:B1002"/>
    <mergeCell ref="C1000:D1000"/>
    <mergeCell ref="C1001:D1001"/>
    <mergeCell ref="A1003:B1003"/>
    <mergeCell ref="A1004:B1004"/>
    <mergeCell ref="A1005:B1005"/>
    <mergeCell ref="A997:B997"/>
    <mergeCell ref="C997:F997"/>
    <mergeCell ref="A998:B998"/>
    <mergeCell ref="C998:F998"/>
    <mergeCell ref="A999:B999"/>
    <mergeCell ref="C999:F999"/>
    <mergeCell ref="E988:F988"/>
    <mergeCell ref="A990:F990"/>
    <mergeCell ref="A991:F991"/>
    <mergeCell ref="A992:B992"/>
    <mergeCell ref="A996:B996"/>
    <mergeCell ref="C996:F996"/>
    <mergeCell ref="A1028:B1030"/>
    <mergeCell ref="C1028:D1028"/>
    <mergeCell ref="C1029:D1029"/>
    <mergeCell ref="A1031:B1031"/>
    <mergeCell ref="A1032:B1032"/>
    <mergeCell ref="A1033:B1033"/>
    <mergeCell ref="A1025:B1025"/>
    <mergeCell ref="C1025:F1025"/>
    <mergeCell ref="A1026:B1026"/>
    <mergeCell ref="C1026:F1026"/>
    <mergeCell ref="A1027:B1027"/>
    <mergeCell ref="C1027:F1027"/>
    <mergeCell ref="A1024:B1024"/>
    <mergeCell ref="C1024:F1024"/>
    <mergeCell ref="E897:F897"/>
    <mergeCell ref="A899:F899"/>
    <mergeCell ref="A900:F900"/>
    <mergeCell ref="A901:F901"/>
    <mergeCell ref="A903:B903"/>
    <mergeCell ref="A902:F902"/>
    <mergeCell ref="A1019:F1019"/>
    <mergeCell ref="A1020:B1020"/>
    <mergeCell ref="A1012:B1012"/>
    <mergeCell ref="A1013:F1013"/>
    <mergeCell ref="A1014:D1014"/>
    <mergeCell ref="E1014:F1015"/>
    <mergeCell ref="E1016:F1016"/>
    <mergeCell ref="A1018:F1018"/>
    <mergeCell ref="A1006:B1006"/>
    <mergeCell ref="A1007:B1007"/>
    <mergeCell ref="A1008:B1008"/>
    <mergeCell ref="A1009:B1009"/>
    <mergeCell ref="A1047:F1047"/>
    <mergeCell ref="A1048:B1048"/>
    <mergeCell ref="A1052:B1052"/>
    <mergeCell ref="C1052:F1052"/>
    <mergeCell ref="A1053:B1053"/>
    <mergeCell ref="C1053:F1053"/>
    <mergeCell ref="A1040:B1040"/>
    <mergeCell ref="A1041:F1041"/>
    <mergeCell ref="A1042:D1042"/>
    <mergeCell ref="E1042:F1043"/>
    <mergeCell ref="E1044:F1044"/>
    <mergeCell ref="A1046:F1046"/>
    <mergeCell ref="A1034:B1034"/>
    <mergeCell ref="A1035:B1035"/>
    <mergeCell ref="A1036:B1036"/>
    <mergeCell ref="A1037:B1037"/>
    <mergeCell ref="A1038:B1038"/>
    <mergeCell ref="A1039:B1039"/>
    <mergeCell ref="A1065:B1065"/>
    <mergeCell ref="A1066:B1066"/>
    <mergeCell ref="A1067:B1067"/>
    <mergeCell ref="A1068:F1068"/>
    <mergeCell ref="A1069:D1069"/>
    <mergeCell ref="E1069:F1070"/>
    <mergeCell ref="A1059:B1059"/>
    <mergeCell ref="A1060:B1060"/>
    <mergeCell ref="A1061:B1061"/>
    <mergeCell ref="A1062:B1062"/>
    <mergeCell ref="A1063:B1063"/>
    <mergeCell ref="A1064:B1064"/>
    <mergeCell ref="A1054:B1054"/>
    <mergeCell ref="C1054:F1054"/>
    <mergeCell ref="A1055:B1055"/>
    <mergeCell ref="C1055:F1055"/>
    <mergeCell ref="A1056:B1058"/>
    <mergeCell ref="C1056:D1056"/>
    <mergeCell ref="C1057:D1057"/>
    <mergeCell ref="A1083:B1085"/>
    <mergeCell ref="C1083:D1083"/>
    <mergeCell ref="C1084:D1084"/>
    <mergeCell ref="A1086:B1086"/>
    <mergeCell ref="A1087:B1087"/>
    <mergeCell ref="A1088:B1088"/>
    <mergeCell ref="A1080:B1080"/>
    <mergeCell ref="C1080:F1080"/>
    <mergeCell ref="A1081:B1081"/>
    <mergeCell ref="C1081:F1081"/>
    <mergeCell ref="A1082:B1082"/>
    <mergeCell ref="C1082:F1082"/>
    <mergeCell ref="E1071:F1071"/>
    <mergeCell ref="A1073:F1073"/>
    <mergeCell ref="A1074:F1074"/>
    <mergeCell ref="A1075:B1075"/>
    <mergeCell ref="A1079:B1079"/>
    <mergeCell ref="C1079:F1079"/>
    <mergeCell ref="A1102:B1102"/>
    <mergeCell ref="A1106:B1106"/>
    <mergeCell ref="C1106:F1106"/>
    <mergeCell ref="A1107:B1107"/>
    <mergeCell ref="C1107:F1107"/>
    <mergeCell ref="A1108:B1108"/>
    <mergeCell ref="C1108:F1108"/>
    <mergeCell ref="A1095:F1095"/>
    <mergeCell ref="A1096:D1096"/>
    <mergeCell ref="E1096:F1097"/>
    <mergeCell ref="E1098:F1098"/>
    <mergeCell ref="A1100:F1100"/>
    <mergeCell ref="A1101:F1101"/>
    <mergeCell ref="A1089:B1089"/>
    <mergeCell ref="A1090:B1090"/>
    <mergeCell ref="A1091:B1091"/>
    <mergeCell ref="A1092:B1092"/>
    <mergeCell ref="A1093:B1093"/>
    <mergeCell ref="A1094:B1094"/>
    <mergeCell ref="A1120:B1120"/>
    <mergeCell ref="A1121:B1121"/>
    <mergeCell ref="A1122:F1122"/>
    <mergeCell ref="A1123:D1123"/>
    <mergeCell ref="E1123:F1124"/>
    <mergeCell ref="E1125:F1125"/>
    <mergeCell ref="A1114:B1114"/>
    <mergeCell ref="A1115:B1115"/>
    <mergeCell ref="A1116:B1116"/>
    <mergeCell ref="A1117:B1117"/>
    <mergeCell ref="A1118:B1118"/>
    <mergeCell ref="A1119:B1119"/>
    <mergeCell ref="A1109:B1109"/>
    <mergeCell ref="C1109:F1109"/>
    <mergeCell ref="A1110:B1112"/>
    <mergeCell ref="C1110:D1110"/>
    <mergeCell ref="C1111:D1111"/>
    <mergeCell ref="A1113:B1113"/>
    <mergeCell ref="A1140:B1140"/>
    <mergeCell ref="A1141:B1141"/>
    <mergeCell ref="A1142:B1142"/>
    <mergeCell ref="A1143:B1143"/>
    <mergeCell ref="A1144:B1144"/>
    <mergeCell ref="A1145:B1145"/>
    <mergeCell ref="A1135:B1135"/>
    <mergeCell ref="C1135:F1135"/>
    <mergeCell ref="A1136:B1136"/>
    <mergeCell ref="C1136:F1136"/>
    <mergeCell ref="A1137:B1139"/>
    <mergeCell ref="C1137:D1137"/>
    <mergeCell ref="C1138:D1138"/>
    <mergeCell ref="A1127:F1127"/>
    <mergeCell ref="A1128:F1128"/>
    <mergeCell ref="A1129:B1129"/>
    <mergeCell ref="A1133:B1133"/>
    <mergeCell ref="C1133:F1133"/>
    <mergeCell ref="A1134:B1134"/>
    <mergeCell ref="C1134:F1134"/>
    <mergeCell ref="A1162:B1162"/>
    <mergeCell ref="C1162:F1162"/>
    <mergeCell ref="A1163:B1163"/>
    <mergeCell ref="C1163:F1163"/>
    <mergeCell ref="A1164:B1164"/>
    <mergeCell ref="C1164:F1164"/>
    <mergeCell ref="E1153:F1153"/>
    <mergeCell ref="A1155:F1155"/>
    <mergeCell ref="A1156:F1156"/>
    <mergeCell ref="A1157:B1157"/>
    <mergeCell ref="A1161:B1161"/>
    <mergeCell ref="C1161:F1161"/>
    <mergeCell ref="A1146:B1146"/>
    <mergeCell ref="A1147:B1147"/>
    <mergeCell ref="A1148:B1148"/>
    <mergeCell ref="A1149:B1149"/>
    <mergeCell ref="A1150:F1150"/>
    <mergeCell ref="A1151:D1151"/>
    <mergeCell ref="E1151:F1152"/>
    <mergeCell ref="A1177:F1177"/>
    <mergeCell ref="A1178:D1178"/>
    <mergeCell ref="E1178:F1179"/>
    <mergeCell ref="E1180:F1180"/>
    <mergeCell ref="A1182:F1182"/>
    <mergeCell ref="A1183:F1183"/>
    <mergeCell ref="A1171:B1171"/>
    <mergeCell ref="A1172:B1172"/>
    <mergeCell ref="A1173:B1173"/>
    <mergeCell ref="A1174:B1174"/>
    <mergeCell ref="A1175:B1175"/>
    <mergeCell ref="A1176:B1176"/>
    <mergeCell ref="A1165:B1167"/>
    <mergeCell ref="C1165:D1165"/>
    <mergeCell ref="C1166:D1166"/>
    <mergeCell ref="A1168:B1168"/>
    <mergeCell ref="A1169:B1169"/>
    <mergeCell ref="A1170:B1170"/>
    <mergeCell ref="A1196:B1196"/>
    <mergeCell ref="A1197:B1197"/>
    <mergeCell ref="A1198:B1198"/>
    <mergeCell ref="A1199:B1199"/>
    <mergeCell ref="A1200:B1200"/>
    <mergeCell ref="A1201:F1201"/>
    <mergeCell ref="A1191:B1191"/>
    <mergeCell ref="C1191:F1191"/>
    <mergeCell ref="A1192:B1194"/>
    <mergeCell ref="C1192:D1192"/>
    <mergeCell ref="C1193:D1193"/>
    <mergeCell ref="A1195:B1195"/>
    <mergeCell ref="A1184:B1184"/>
    <mergeCell ref="A1188:B1188"/>
    <mergeCell ref="C1188:F1188"/>
    <mergeCell ref="A1189:B1189"/>
    <mergeCell ref="C1189:F1189"/>
    <mergeCell ref="A1190:B1190"/>
    <mergeCell ref="C1190:F1190"/>
    <mergeCell ref="A1215:B1215"/>
    <mergeCell ref="C1215:F1215"/>
    <mergeCell ref="A1216:B1218"/>
    <mergeCell ref="C1216:D1216"/>
    <mergeCell ref="C1217:D1217"/>
    <mergeCell ref="A1219:B1219"/>
    <mergeCell ref="A1211:B1211"/>
    <mergeCell ref="A1212:B1212"/>
    <mergeCell ref="C1212:F1212"/>
    <mergeCell ref="A1213:B1213"/>
    <mergeCell ref="C1213:F1213"/>
    <mergeCell ref="A1214:B1214"/>
    <mergeCell ref="C1214:F1214"/>
    <mergeCell ref="A1202:D1202"/>
    <mergeCell ref="E1202:F1203"/>
    <mergeCell ref="E1204:F1204"/>
    <mergeCell ref="A1206:F1206"/>
    <mergeCell ref="A1207:F1207"/>
    <mergeCell ref="A1208:B1208"/>
    <mergeCell ref="A1236:B1236"/>
    <mergeCell ref="C1236:F1236"/>
    <mergeCell ref="A1237:B1237"/>
    <mergeCell ref="C1237:F1237"/>
    <mergeCell ref="A1238:B1238"/>
    <mergeCell ref="C1238:F1238"/>
    <mergeCell ref="A1226:D1226"/>
    <mergeCell ref="E1226:F1227"/>
    <mergeCell ref="E1228:F1228"/>
    <mergeCell ref="A1230:F1230"/>
    <mergeCell ref="A1231:F1231"/>
    <mergeCell ref="A1232:B1232"/>
    <mergeCell ref="A1220:B1220"/>
    <mergeCell ref="A1221:B1221"/>
    <mergeCell ref="A1222:B1222"/>
    <mergeCell ref="A1223:B1223"/>
    <mergeCell ref="A1224:B1224"/>
    <mergeCell ref="A1225:F1225"/>
    <mergeCell ref="A1259:B1259"/>
    <mergeCell ref="C1259:F1259"/>
    <mergeCell ref="A1260:B1260"/>
    <mergeCell ref="C1260:F1260"/>
    <mergeCell ref="E1251:F1251"/>
    <mergeCell ref="A1253:F1253"/>
    <mergeCell ref="A1254:F1254"/>
    <mergeCell ref="A1255:B1255"/>
    <mergeCell ref="A1244:B1244"/>
    <mergeCell ref="A1245:B1245"/>
    <mergeCell ref="A1246:B1246"/>
    <mergeCell ref="A1247:B1247"/>
    <mergeCell ref="A1248:F1248"/>
    <mergeCell ref="A1249:D1249"/>
    <mergeCell ref="E1249:F1250"/>
    <mergeCell ref="A1239:B1239"/>
    <mergeCell ref="C1239:F1239"/>
    <mergeCell ref="A1240:B1242"/>
    <mergeCell ref="C1240:D1240"/>
    <mergeCell ref="C1241:D1241"/>
    <mergeCell ref="A1243:B1243"/>
    <mergeCell ref="A1282:B1282"/>
    <mergeCell ref="C1282:F1282"/>
    <mergeCell ref="A1283:B1283"/>
    <mergeCell ref="C1283:F1283"/>
    <mergeCell ref="A1272:D1272"/>
    <mergeCell ref="E1272:F1273"/>
    <mergeCell ref="E1274:F1274"/>
    <mergeCell ref="A1276:F1276"/>
    <mergeCell ref="A1277:F1277"/>
    <mergeCell ref="A1278:B1278"/>
    <mergeCell ref="A1266:B1266"/>
    <mergeCell ref="A1267:B1267"/>
    <mergeCell ref="A1268:B1268"/>
    <mergeCell ref="A1269:B1269"/>
    <mergeCell ref="A1270:B1270"/>
    <mergeCell ref="A1271:F1271"/>
    <mergeCell ref="A1261:B1261"/>
    <mergeCell ref="C1261:F1261"/>
    <mergeCell ref="A1262:B1262"/>
    <mergeCell ref="C1262:F1262"/>
    <mergeCell ref="A1263:B1265"/>
    <mergeCell ref="C1263:D1263"/>
    <mergeCell ref="C1264:D1264"/>
    <mergeCell ref="A1295:F1295"/>
    <mergeCell ref="A1296:D1296"/>
    <mergeCell ref="E1296:F1297"/>
    <mergeCell ref="E1298:F1298"/>
    <mergeCell ref="A1300:F1300"/>
    <mergeCell ref="A1301:F1301"/>
    <mergeCell ref="A1289:B1289"/>
    <mergeCell ref="A1290:B1290"/>
    <mergeCell ref="A1291:B1291"/>
    <mergeCell ref="A1292:B1292"/>
    <mergeCell ref="A1293:B1293"/>
    <mergeCell ref="A1294:B1294"/>
    <mergeCell ref="A1284:B1284"/>
    <mergeCell ref="C1284:F1284"/>
    <mergeCell ref="A1285:B1285"/>
    <mergeCell ref="C1285:F1285"/>
    <mergeCell ref="A1286:B1288"/>
    <mergeCell ref="C1286:D1286"/>
    <mergeCell ref="C1287:D1287"/>
    <mergeCell ref="A1314:B1314"/>
    <mergeCell ref="A1315:B1315"/>
    <mergeCell ref="A1316:B1316"/>
    <mergeCell ref="A1317:B1317"/>
    <mergeCell ref="A1318:B1318"/>
    <mergeCell ref="A1319:B1319"/>
    <mergeCell ref="A1309:B1309"/>
    <mergeCell ref="C1309:F1309"/>
    <mergeCell ref="A1310:B1312"/>
    <mergeCell ref="C1310:D1310"/>
    <mergeCell ref="C1311:D1311"/>
    <mergeCell ref="A1313:B1313"/>
    <mergeCell ref="A1302:B1302"/>
    <mergeCell ref="A1306:B1306"/>
    <mergeCell ref="C1306:F1306"/>
    <mergeCell ref="A1307:B1307"/>
    <mergeCell ref="C1307:F1307"/>
    <mergeCell ref="A1308:B1308"/>
    <mergeCell ref="C1308:F1308"/>
    <mergeCell ref="A1334:B1334"/>
    <mergeCell ref="C1334:F1334"/>
    <mergeCell ref="A1335:B1337"/>
    <mergeCell ref="C1335:D1335"/>
    <mergeCell ref="C1336:D1336"/>
    <mergeCell ref="A1338:B1338"/>
    <mergeCell ref="A1327:B1327"/>
    <mergeCell ref="A1331:B1331"/>
    <mergeCell ref="C1331:F1331"/>
    <mergeCell ref="A1332:B1332"/>
    <mergeCell ref="C1332:F1332"/>
    <mergeCell ref="A1333:B1333"/>
    <mergeCell ref="C1333:F1333"/>
    <mergeCell ref="A1320:F1320"/>
    <mergeCell ref="A1321:D1321"/>
    <mergeCell ref="E1321:F1322"/>
    <mergeCell ref="E1323:F1323"/>
    <mergeCell ref="A1325:F1325"/>
    <mergeCell ref="A1326:F1326"/>
    <mergeCell ref="A1352:F1352"/>
    <mergeCell ref="A1353:F1353"/>
    <mergeCell ref="A1354:B1354"/>
    <mergeCell ref="A1358:B1358"/>
    <mergeCell ref="C1358:F1358"/>
    <mergeCell ref="A1359:B1359"/>
    <mergeCell ref="C1359:F1359"/>
    <mergeCell ref="A1345:B1345"/>
    <mergeCell ref="A1346:B1346"/>
    <mergeCell ref="A1347:F1347"/>
    <mergeCell ref="A1348:D1348"/>
    <mergeCell ref="E1348:F1349"/>
    <mergeCell ref="E1350:F1350"/>
    <mergeCell ref="A1339:B1339"/>
    <mergeCell ref="A1340:B1340"/>
    <mergeCell ref="A1341:B1341"/>
    <mergeCell ref="A1342:B1342"/>
    <mergeCell ref="A1343:B1343"/>
    <mergeCell ref="A1344:B1344"/>
    <mergeCell ref="A1371:B1371"/>
    <mergeCell ref="A1372:B1372"/>
    <mergeCell ref="A1373:B1373"/>
    <mergeCell ref="A1374:F1374"/>
    <mergeCell ref="A1375:D1375"/>
    <mergeCell ref="E1375:F1376"/>
    <mergeCell ref="A1365:B1365"/>
    <mergeCell ref="A1366:B1366"/>
    <mergeCell ref="A1367:B1367"/>
    <mergeCell ref="A1368:B1368"/>
    <mergeCell ref="A1369:B1369"/>
    <mergeCell ref="A1370:B1370"/>
    <mergeCell ref="A1360:B1360"/>
    <mergeCell ref="C1360:F1360"/>
    <mergeCell ref="A1361:B1361"/>
    <mergeCell ref="C1361:F1361"/>
    <mergeCell ref="A1362:B1364"/>
    <mergeCell ref="C1362:D1362"/>
    <mergeCell ref="C1363:D1363"/>
    <mergeCell ref="A1389:B1391"/>
    <mergeCell ref="C1389:D1389"/>
    <mergeCell ref="C1390:D1390"/>
    <mergeCell ref="A1392:B1392"/>
    <mergeCell ref="A1393:B1393"/>
    <mergeCell ref="A1394:B1394"/>
    <mergeCell ref="A1386:B1386"/>
    <mergeCell ref="C1386:F1386"/>
    <mergeCell ref="A1387:B1387"/>
    <mergeCell ref="C1387:F1387"/>
    <mergeCell ref="A1388:B1388"/>
    <mergeCell ref="C1388:F1388"/>
    <mergeCell ref="A1385:B1385"/>
    <mergeCell ref="C1385:F1385"/>
    <mergeCell ref="E1377:F1377"/>
    <mergeCell ref="A1379:F1379"/>
    <mergeCell ref="A1380:F1380"/>
    <mergeCell ref="A1381:B1381"/>
    <mergeCell ref="A1408:F1408"/>
    <mergeCell ref="A1409:F1409"/>
    <mergeCell ref="A1410:B1410"/>
    <mergeCell ref="A1414:B1414"/>
    <mergeCell ref="C1414:F1414"/>
    <mergeCell ref="A1415:B1415"/>
    <mergeCell ref="C1415:F1415"/>
    <mergeCell ref="A1401:B1401"/>
    <mergeCell ref="A1402:B1402"/>
    <mergeCell ref="A1403:F1403"/>
    <mergeCell ref="A1404:D1404"/>
    <mergeCell ref="E1404:F1405"/>
    <mergeCell ref="E1406:F1406"/>
    <mergeCell ref="A1395:B1395"/>
    <mergeCell ref="A1396:B1396"/>
    <mergeCell ref="A1397:B1397"/>
    <mergeCell ref="A1398:B1398"/>
    <mergeCell ref="A1399:B1399"/>
    <mergeCell ref="A1400:B1400"/>
    <mergeCell ref="A1427:B1427"/>
    <mergeCell ref="A1428:B1428"/>
    <mergeCell ref="A1429:B1429"/>
    <mergeCell ref="A1430:F1430"/>
    <mergeCell ref="A1431:D1431"/>
    <mergeCell ref="E1431:F1432"/>
    <mergeCell ref="A1421:B1421"/>
    <mergeCell ref="A1422:B1422"/>
    <mergeCell ref="A1423:B1423"/>
    <mergeCell ref="A1424:B1424"/>
    <mergeCell ref="A1425:B1425"/>
    <mergeCell ref="A1426:B1426"/>
    <mergeCell ref="A1416:B1416"/>
    <mergeCell ref="C1416:F1416"/>
    <mergeCell ref="A1417:B1417"/>
    <mergeCell ref="C1417:F1417"/>
    <mergeCell ref="A1418:B1420"/>
    <mergeCell ref="C1418:D1418"/>
    <mergeCell ref="C1419:D1419"/>
    <mergeCell ref="A1445:B1447"/>
    <mergeCell ref="C1445:D1445"/>
    <mergeCell ref="C1446:D1446"/>
    <mergeCell ref="A1448:B1448"/>
    <mergeCell ref="A1449:B1449"/>
    <mergeCell ref="A1450:B1450"/>
    <mergeCell ref="A1442:B1442"/>
    <mergeCell ref="C1442:F1442"/>
    <mergeCell ref="A1443:B1443"/>
    <mergeCell ref="C1443:F1443"/>
    <mergeCell ref="A1444:B1444"/>
    <mergeCell ref="C1444:F1444"/>
    <mergeCell ref="E1433:F1433"/>
    <mergeCell ref="A1435:F1435"/>
    <mergeCell ref="A1436:F1436"/>
    <mergeCell ref="A1437:B1437"/>
    <mergeCell ref="A1441:B1441"/>
    <mergeCell ref="C1441:F1441"/>
    <mergeCell ref="A1464:F1464"/>
    <mergeCell ref="A1465:B1465"/>
    <mergeCell ref="A1469:B1469"/>
    <mergeCell ref="A1470:B1470"/>
    <mergeCell ref="C1470:D1470"/>
    <mergeCell ref="A1471:B1471"/>
    <mergeCell ref="A1457:B1457"/>
    <mergeCell ref="A1458:F1458"/>
    <mergeCell ref="A1459:D1459"/>
    <mergeCell ref="E1459:F1460"/>
    <mergeCell ref="E1461:F1461"/>
    <mergeCell ref="A1463:F1463"/>
    <mergeCell ref="A1451:B1451"/>
    <mergeCell ref="A1452:B1452"/>
    <mergeCell ref="A1453:B1453"/>
    <mergeCell ref="A1454:B1454"/>
    <mergeCell ref="A1455:B1455"/>
    <mergeCell ref="A1456:B1456"/>
    <mergeCell ref="A1483:B1483"/>
    <mergeCell ref="A1484:D1484"/>
    <mergeCell ref="A1485:D1485"/>
    <mergeCell ref="E1485:F1486"/>
    <mergeCell ref="E1487:F1487"/>
    <mergeCell ref="A1489:F1489"/>
    <mergeCell ref="A1477:B1477"/>
    <mergeCell ref="A1478:B1478"/>
    <mergeCell ref="A1479:B1479"/>
    <mergeCell ref="A1480:B1480"/>
    <mergeCell ref="A1481:B1481"/>
    <mergeCell ref="A1482:B1482"/>
    <mergeCell ref="A1472:B1472"/>
    <mergeCell ref="C1472:D1472"/>
    <mergeCell ref="A1473:B1475"/>
    <mergeCell ref="C1473:D1473"/>
    <mergeCell ref="C1474:D1474"/>
    <mergeCell ref="A1476:B1476"/>
    <mergeCell ref="A1528:B1528"/>
    <mergeCell ref="A1529:B1529"/>
    <mergeCell ref="A1530:B1530"/>
    <mergeCell ref="A1531:B1531"/>
    <mergeCell ref="A1532:B1532"/>
    <mergeCell ref="A1533:B1533"/>
    <mergeCell ref="A1523:B1523"/>
    <mergeCell ref="C1523:F1523"/>
    <mergeCell ref="A1524:B1524"/>
    <mergeCell ref="C1524:F1524"/>
    <mergeCell ref="A1525:B1527"/>
    <mergeCell ref="C1525:D1525"/>
    <mergeCell ref="C1526:D1526"/>
    <mergeCell ref="A1490:F1490"/>
    <mergeCell ref="A1491:B1491"/>
    <mergeCell ref="A1521:B1521"/>
    <mergeCell ref="C1521:F1521"/>
    <mergeCell ref="A1522:B1522"/>
    <mergeCell ref="C1522:F1522"/>
    <mergeCell ref="A1495:B1495"/>
    <mergeCell ref="C1495:F1495"/>
    <mergeCell ref="A1496:B1496"/>
    <mergeCell ref="C1496:F1496"/>
    <mergeCell ref="A1497:B1497"/>
    <mergeCell ref="C1497:F1497"/>
    <mergeCell ref="A1498:B1498"/>
    <mergeCell ref="C1498:F1498"/>
    <mergeCell ref="A1499:B1501"/>
    <mergeCell ref="C1499:D1499"/>
    <mergeCell ref="C1500:D1500"/>
    <mergeCell ref="A1502:B1502"/>
    <mergeCell ref="A1503:B1503"/>
    <mergeCell ref="A1549:B1549"/>
    <mergeCell ref="C1549:F1549"/>
    <mergeCell ref="A1550:B1550"/>
    <mergeCell ref="C1550:F1550"/>
    <mergeCell ref="A1551:B1553"/>
    <mergeCell ref="C1551:D1551"/>
    <mergeCell ref="C1552:D1552"/>
    <mergeCell ref="A1541:F1541"/>
    <mergeCell ref="A1542:F1542"/>
    <mergeCell ref="A1543:B1543"/>
    <mergeCell ref="A1547:B1547"/>
    <mergeCell ref="C1547:F1547"/>
    <mergeCell ref="A1548:B1548"/>
    <mergeCell ref="C1548:F1548"/>
    <mergeCell ref="A1534:B1534"/>
    <mergeCell ref="A1535:B1535"/>
    <mergeCell ref="A1536:F1536"/>
    <mergeCell ref="A1537:D1537"/>
    <mergeCell ref="E1537:F1538"/>
    <mergeCell ref="E1539:F1539"/>
    <mergeCell ref="A1567:F1567"/>
    <mergeCell ref="A1568:B1568"/>
    <mergeCell ref="A1572:B1572"/>
    <mergeCell ref="C1572:F1572"/>
    <mergeCell ref="A1573:B1573"/>
    <mergeCell ref="C1573:F1573"/>
    <mergeCell ref="A1560:B1560"/>
    <mergeCell ref="A1561:F1561"/>
    <mergeCell ref="A1562:D1562"/>
    <mergeCell ref="E1562:F1563"/>
    <mergeCell ref="E1564:F1564"/>
    <mergeCell ref="A1566:F1566"/>
    <mergeCell ref="A1554:B1554"/>
    <mergeCell ref="A1555:B1555"/>
    <mergeCell ref="A1556:B1556"/>
    <mergeCell ref="A1557:B1557"/>
    <mergeCell ref="A1558:B1558"/>
    <mergeCell ref="A1559:B1559"/>
    <mergeCell ref="A1595:B1595"/>
    <mergeCell ref="A1599:B1599"/>
    <mergeCell ref="C1599:F1599"/>
    <mergeCell ref="A1585:B1585"/>
    <mergeCell ref="A1586:B1586"/>
    <mergeCell ref="A1587:B1587"/>
    <mergeCell ref="A1588:F1588"/>
    <mergeCell ref="A1589:D1589"/>
    <mergeCell ref="E1589:F1590"/>
    <mergeCell ref="A1579:B1579"/>
    <mergeCell ref="A1580:B1580"/>
    <mergeCell ref="A1581:B1581"/>
    <mergeCell ref="A1582:B1582"/>
    <mergeCell ref="A1583:B1583"/>
    <mergeCell ref="A1584:B1584"/>
    <mergeCell ref="A1574:B1574"/>
    <mergeCell ref="C1574:F1574"/>
    <mergeCell ref="A1575:B1575"/>
    <mergeCell ref="C1575:F1575"/>
    <mergeCell ref="A1576:B1578"/>
    <mergeCell ref="C1576:D1576"/>
    <mergeCell ref="C1577:D1577"/>
    <mergeCell ref="E1616:F1616"/>
    <mergeCell ref="A1618:F1618"/>
    <mergeCell ref="A1619:F1619"/>
    <mergeCell ref="A1620:B1620"/>
    <mergeCell ref="A447:B447"/>
    <mergeCell ref="C447:F447"/>
    <mergeCell ref="A448:B448"/>
    <mergeCell ref="C448:F448"/>
    <mergeCell ref="A449:B449"/>
    <mergeCell ref="C449:F449"/>
    <mergeCell ref="A1609:B1609"/>
    <mergeCell ref="A1610:B1610"/>
    <mergeCell ref="A1611:B1611"/>
    <mergeCell ref="A1612:B1612"/>
    <mergeCell ref="A1613:F1613"/>
    <mergeCell ref="A1614:D1614"/>
    <mergeCell ref="E1614:F1615"/>
    <mergeCell ref="A1603:B1605"/>
    <mergeCell ref="C1603:D1603"/>
    <mergeCell ref="C1604:D1604"/>
    <mergeCell ref="A1606:B1606"/>
    <mergeCell ref="A1607:B1607"/>
    <mergeCell ref="A1608:B1608"/>
    <mergeCell ref="A1600:B1600"/>
    <mergeCell ref="C1600:F1600"/>
    <mergeCell ref="A1601:B1601"/>
    <mergeCell ref="C1601:F1601"/>
    <mergeCell ref="A1602:B1602"/>
    <mergeCell ref="C1602:F1602"/>
    <mergeCell ref="E1591:F1591"/>
    <mergeCell ref="A1593:F1593"/>
    <mergeCell ref="A1594:F1594"/>
    <mergeCell ref="A461:B461"/>
    <mergeCell ref="A462:F462"/>
    <mergeCell ref="A463:D463"/>
    <mergeCell ref="E463:F464"/>
    <mergeCell ref="C452:D452"/>
    <mergeCell ref="A454:B454"/>
    <mergeCell ref="A455:B455"/>
    <mergeCell ref="A456:B456"/>
    <mergeCell ref="A457:B457"/>
    <mergeCell ref="A458:B458"/>
    <mergeCell ref="A483:B483"/>
    <mergeCell ref="A484:B484"/>
    <mergeCell ref="A485:B485"/>
    <mergeCell ref="A486:B486"/>
    <mergeCell ref="A487:B487"/>
    <mergeCell ref="A488:F488"/>
    <mergeCell ref="A477:B479"/>
    <mergeCell ref="C477:D477"/>
    <mergeCell ref="C478:D478"/>
    <mergeCell ref="A480:B480"/>
    <mergeCell ref="A481:B481"/>
    <mergeCell ref="A482:B482"/>
    <mergeCell ref="A474:B474"/>
    <mergeCell ref="C474:F474"/>
    <mergeCell ref="A475:B475"/>
    <mergeCell ref="C475:F475"/>
    <mergeCell ref="A476:B476"/>
    <mergeCell ref="C476:F476"/>
    <mergeCell ref="C624:D624"/>
    <mergeCell ref="A619:B619"/>
    <mergeCell ref="C619:F619"/>
    <mergeCell ref="A620:B620"/>
    <mergeCell ref="C620:F620"/>
    <mergeCell ref="A569:B569"/>
    <mergeCell ref="C569:F569"/>
    <mergeCell ref="A570:B572"/>
    <mergeCell ref="C570:D570"/>
    <mergeCell ref="A489:D489"/>
    <mergeCell ref="E489:F490"/>
    <mergeCell ref="E491:F491"/>
    <mergeCell ref="A493:F493"/>
    <mergeCell ref="A494:F494"/>
    <mergeCell ref="A495:B495"/>
    <mergeCell ref="A553:B553"/>
    <mergeCell ref="A554:B554"/>
    <mergeCell ref="A555:F555"/>
    <mergeCell ref="A556:D556"/>
    <mergeCell ref="E556:F557"/>
    <mergeCell ref="E558:F558"/>
    <mergeCell ref="A548:B548"/>
    <mergeCell ref="C548:F548"/>
    <mergeCell ref="A549:B551"/>
    <mergeCell ref="C549:D549"/>
    <mergeCell ref="C550:D550"/>
    <mergeCell ref="A552:B552"/>
    <mergeCell ref="A541:B541"/>
    <mergeCell ref="A516:B516"/>
    <mergeCell ref="A520:B520"/>
    <mergeCell ref="C520:F520"/>
    <mergeCell ref="A521:B521"/>
    <mergeCell ref="A498:B498"/>
    <mergeCell ref="A566:B566"/>
    <mergeCell ref="C566:F566"/>
    <mergeCell ref="A567:B567"/>
    <mergeCell ref="C567:F567"/>
    <mergeCell ref="A568:B568"/>
    <mergeCell ref="C568:F568"/>
    <mergeCell ref="A560:F560"/>
    <mergeCell ref="A561:F561"/>
    <mergeCell ref="A562:B562"/>
    <mergeCell ref="A621:B621"/>
    <mergeCell ref="C621:F621"/>
    <mergeCell ref="A622:B622"/>
    <mergeCell ref="C622:F622"/>
    <mergeCell ref="A623:B625"/>
    <mergeCell ref="C623:D623"/>
    <mergeCell ref="C644:D644"/>
    <mergeCell ref="A534:F534"/>
    <mergeCell ref="A535:D535"/>
    <mergeCell ref="E535:F536"/>
    <mergeCell ref="A545:B545"/>
    <mergeCell ref="C545:F545"/>
    <mergeCell ref="A546:B546"/>
    <mergeCell ref="C546:F546"/>
    <mergeCell ref="A547:B547"/>
    <mergeCell ref="C547:F547"/>
    <mergeCell ref="E537:F537"/>
    <mergeCell ref="A539:F539"/>
    <mergeCell ref="A540:F540"/>
    <mergeCell ref="A528:B528"/>
    <mergeCell ref="A641:B641"/>
    <mergeCell ref="C641:F641"/>
    <mergeCell ref="A577:B577"/>
    <mergeCell ref="A578:B578"/>
    <mergeCell ref="A579:B579"/>
    <mergeCell ref="A580:B580"/>
    <mergeCell ref="A581:B581"/>
    <mergeCell ref="A582:B582"/>
    <mergeCell ref="A608:F608"/>
    <mergeCell ref="C675:D675"/>
    <mergeCell ref="A677:B677"/>
    <mergeCell ref="A609:D609"/>
    <mergeCell ref="E609:F610"/>
    <mergeCell ref="E611:F611"/>
    <mergeCell ref="A613:F613"/>
    <mergeCell ref="A614:F614"/>
    <mergeCell ref="A602:B602"/>
    <mergeCell ref="A603:B603"/>
    <mergeCell ref="A674:B676"/>
    <mergeCell ref="C597:F597"/>
    <mergeCell ref="A598:B598"/>
    <mergeCell ref="C598:F598"/>
    <mergeCell ref="A599:B601"/>
    <mergeCell ref="C599:D599"/>
    <mergeCell ref="C600:D600"/>
    <mergeCell ref="E662:F662"/>
    <mergeCell ref="A664:F664"/>
    <mergeCell ref="A665:F665"/>
    <mergeCell ref="A666:B666"/>
    <mergeCell ref="A644:B646"/>
    <mergeCell ref="C645:D645"/>
    <mergeCell ref="A647:B647"/>
    <mergeCell ref="A648:B648"/>
    <mergeCell ref="A649:B649"/>
    <mergeCell ref="A855:B855"/>
    <mergeCell ref="A845:B845"/>
    <mergeCell ref="A868:D868"/>
    <mergeCell ref="E868:F869"/>
    <mergeCell ref="E870:F870"/>
    <mergeCell ref="A872:F872"/>
    <mergeCell ref="A873:F873"/>
    <mergeCell ref="A874:B874"/>
    <mergeCell ref="A862:B862"/>
    <mergeCell ref="A863:B863"/>
    <mergeCell ref="A864:B864"/>
    <mergeCell ref="A865:B865"/>
    <mergeCell ref="A866:B866"/>
    <mergeCell ref="A670:B670"/>
    <mergeCell ref="C670:F670"/>
    <mergeCell ref="A671:B671"/>
    <mergeCell ref="C671:F671"/>
    <mergeCell ref="C845:F845"/>
    <mergeCell ref="A846:B846"/>
    <mergeCell ref="C846:F846"/>
    <mergeCell ref="A847:B849"/>
    <mergeCell ref="C847:D847"/>
    <mergeCell ref="C848:D848"/>
    <mergeCell ref="A837:F837"/>
    <mergeCell ref="A838:F838"/>
    <mergeCell ref="A839:B839"/>
    <mergeCell ref="A843:B843"/>
    <mergeCell ref="C843:F843"/>
    <mergeCell ref="A844:B844"/>
    <mergeCell ref="C844:F844"/>
    <mergeCell ref="A830:B830"/>
    <mergeCell ref="A831:B831"/>
    <mergeCell ref="A1504:B1504"/>
    <mergeCell ref="A1505:B1505"/>
    <mergeCell ref="A1506:B1506"/>
    <mergeCell ref="A1507:B1507"/>
    <mergeCell ref="A1508:B1508"/>
    <mergeCell ref="A1509:B1509"/>
    <mergeCell ref="A1510:F1510"/>
    <mergeCell ref="A1511:D1511"/>
    <mergeCell ref="E1511:F1512"/>
    <mergeCell ref="E1513:F1513"/>
    <mergeCell ref="A1515:F1515"/>
    <mergeCell ref="A1516:F1516"/>
    <mergeCell ref="A1517:B1517"/>
    <mergeCell ref="A615:B615"/>
    <mergeCell ref="A878:B878"/>
    <mergeCell ref="C878:F878"/>
    <mergeCell ref="A879:B879"/>
    <mergeCell ref="C879:F879"/>
    <mergeCell ref="A880:B880"/>
    <mergeCell ref="C880:F880"/>
    <mergeCell ref="A867:F867"/>
    <mergeCell ref="A856:B856"/>
    <mergeCell ref="A857:B857"/>
    <mergeCell ref="A858:B858"/>
    <mergeCell ref="A859:B859"/>
    <mergeCell ref="A860:B860"/>
    <mergeCell ref="A861:B861"/>
    <mergeCell ref="A850:B850"/>
    <mergeCell ref="A851:B851"/>
    <mergeCell ref="A852:B852"/>
    <mergeCell ref="A853:B853"/>
    <mergeCell ref="A854:B85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15"/>
  <sheetViews>
    <sheetView zoomScale="80" zoomScaleNormal="80" workbookViewId="0">
      <selection activeCell="D18" sqref="D18"/>
    </sheetView>
  </sheetViews>
  <sheetFormatPr defaultRowHeight="15"/>
  <cols>
    <col min="2" max="2" width="27.140625" customWidth="1"/>
    <col min="4" max="4" width="27.28515625" customWidth="1"/>
    <col min="6" max="6" width="27.140625" customWidth="1"/>
    <col min="8" max="8" width="27.28515625" customWidth="1"/>
    <col min="10" max="10" width="28" customWidth="1"/>
    <col min="12" max="12" width="27.5703125" customWidth="1"/>
    <col min="14" max="14" width="27.140625" customWidth="1"/>
    <col min="16" max="16" width="27.140625" customWidth="1"/>
    <col min="18" max="18" width="27" customWidth="1"/>
    <col min="20" max="20" width="27.5703125" customWidth="1"/>
  </cols>
  <sheetData>
    <row r="1" spans="1:20" ht="15.75" thickBot="1">
      <c r="A1" s="1031" t="s">
        <v>164</v>
      </c>
      <c r="B1" s="1032"/>
      <c r="C1" s="1033" t="s">
        <v>164</v>
      </c>
      <c r="D1" s="1034"/>
      <c r="E1" s="1031" t="s">
        <v>164</v>
      </c>
      <c r="F1" s="1032"/>
      <c r="G1" s="1033" t="s">
        <v>164</v>
      </c>
      <c r="H1" s="1034"/>
      <c r="I1" s="1031" t="s">
        <v>164</v>
      </c>
      <c r="J1" s="1032"/>
      <c r="K1" s="1033" t="s">
        <v>164</v>
      </c>
      <c r="L1" s="1034"/>
      <c r="M1" s="1031" t="s">
        <v>164</v>
      </c>
      <c r="N1" s="1032"/>
      <c r="O1" s="1033" t="s">
        <v>164</v>
      </c>
      <c r="P1" s="1034"/>
      <c r="Q1" s="1031" t="s">
        <v>164</v>
      </c>
      <c r="R1" s="1032"/>
      <c r="S1" s="1033" t="s">
        <v>164</v>
      </c>
      <c r="T1" s="1032"/>
    </row>
    <row r="2" spans="1:20" ht="30">
      <c r="A2" s="511"/>
      <c r="B2" s="512"/>
      <c r="C2" s="513"/>
      <c r="D2" s="514"/>
      <c r="E2" s="515">
        <v>1</v>
      </c>
      <c r="F2" s="516" t="s">
        <v>174</v>
      </c>
      <c r="G2" s="513"/>
      <c r="H2" s="514"/>
      <c r="I2" s="517">
        <v>40</v>
      </c>
      <c r="J2" s="518" t="s">
        <v>359</v>
      </c>
      <c r="K2" s="519">
        <v>1</v>
      </c>
      <c r="L2" s="520" t="s">
        <v>174</v>
      </c>
      <c r="M2" s="521"/>
      <c r="N2" s="522"/>
      <c r="O2" s="523">
        <v>58</v>
      </c>
      <c r="P2" s="520" t="s">
        <v>56</v>
      </c>
      <c r="Q2" s="521"/>
      <c r="R2" s="522"/>
      <c r="S2" s="513"/>
      <c r="T2" s="522"/>
    </row>
    <row r="3" spans="1:20" ht="45">
      <c r="A3" s="217">
        <v>66</v>
      </c>
      <c r="B3" s="286" t="s">
        <v>23</v>
      </c>
      <c r="C3" s="485" t="s">
        <v>101</v>
      </c>
      <c r="D3" s="285" t="s">
        <v>102</v>
      </c>
      <c r="E3" s="217" t="s">
        <v>165</v>
      </c>
      <c r="F3" s="221" t="s">
        <v>166</v>
      </c>
      <c r="G3" s="501" t="s">
        <v>207</v>
      </c>
      <c r="H3" s="503" t="s">
        <v>208</v>
      </c>
      <c r="I3" s="507">
        <v>77</v>
      </c>
      <c r="J3" s="491" t="s">
        <v>244</v>
      </c>
      <c r="K3" s="504">
        <v>209</v>
      </c>
      <c r="L3" s="498" t="s">
        <v>267</v>
      </c>
      <c r="M3" s="300" t="s">
        <v>281</v>
      </c>
      <c r="N3" s="286" t="s">
        <v>282</v>
      </c>
      <c r="O3" s="487">
        <v>219</v>
      </c>
      <c r="P3" s="285" t="s">
        <v>366</v>
      </c>
      <c r="Q3" s="300">
        <v>33</v>
      </c>
      <c r="R3" s="286" t="s">
        <v>327</v>
      </c>
      <c r="S3" s="354">
        <v>67</v>
      </c>
      <c r="T3" s="286" t="s">
        <v>343</v>
      </c>
    </row>
    <row r="4" spans="1:20" ht="30">
      <c r="A4" s="490">
        <v>397</v>
      </c>
      <c r="B4" s="286" t="s">
        <v>37</v>
      </c>
      <c r="C4" s="486">
        <v>132</v>
      </c>
      <c r="D4" s="498" t="s">
        <v>113</v>
      </c>
      <c r="E4" s="502">
        <v>395</v>
      </c>
      <c r="F4" s="286" t="s">
        <v>169</v>
      </c>
      <c r="G4" s="485" t="s">
        <v>212</v>
      </c>
      <c r="H4" s="498" t="s">
        <v>37</v>
      </c>
      <c r="I4" s="238">
        <v>132</v>
      </c>
      <c r="J4" s="491" t="s">
        <v>113</v>
      </c>
      <c r="K4" s="505">
        <v>395</v>
      </c>
      <c r="L4" s="285" t="s">
        <v>169</v>
      </c>
      <c r="M4" s="490">
        <v>397</v>
      </c>
      <c r="N4" s="286" t="s">
        <v>37</v>
      </c>
      <c r="O4" s="486">
        <v>132</v>
      </c>
      <c r="P4" s="285" t="s">
        <v>113</v>
      </c>
      <c r="Q4" s="502">
        <v>395</v>
      </c>
      <c r="R4" s="286" t="s">
        <v>169</v>
      </c>
      <c r="S4" s="489">
        <v>397</v>
      </c>
      <c r="T4" s="286" t="s">
        <v>37</v>
      </c>
    </row>
    <row r="5" spans="1:20">
      <c r="A5" s="238">
        <v>2</v>
      </c>
      <c r="B5" s="491" t="s">
        <v>25</v>
      </c>
      <c r="C5" s="484"/>
      <c r="D5" s="497"/>
      <c r="E5" s="493"/>
      <c r="F5" s="494"/>
      <c r="G5" s="484"/>
      <c r="H5" s="497"/>
      <c r="I5" s="493"/>
      <c r="J5" s="494"/>
      <c r="K5" s="484"/>
      <c r="L5" s="497"/>
      <c r="M5" s="238">
        <v>2</v>
      </c>
      <c r="N5" s="286" t="s">
        <v>25</v>
      </c>
      <c r="O5" s="484"/>
      <c r="P5" s="497"/>
      <c r="Q5" s="238">
        <v>2</v>
      </c>
      <c r="R5" s="491" t="s">
        <v>25</v>
      </c>
      <c r="S5" s="484"/>
      <c r="T5" s="494"/>
    </row>
    <row r="6" spans="1:20">
      <c r="A6" s="217">
        <v>10</v>
      </c>
      <c r="B6" s="221" t="s">
        <v>48</v>
      </c>
      <c r="C6" s="487">
        <v>10</v>
      </c>
      <c r="D6" s="220" t="s">
        <v>48</v>
      </c>
      <c r="E6" s="493"/>
      <c r="F6" s="494"/>
      <c r="G6" s="487">
        <v>10</v>
      </c>
      <c r="H6" s="220" t="s">
        <v>48</v>
      </c>
      <c r="I6" s="217">
        <v>10</v>
      </c>
      <c r="J6" s="221" t="s">
        <v>48</v>
      </c>
      <c r="K6" s="484"/>
      <c r="L6" s="497"/>
      <c r="M6" s="384">
        <v>10</v>
      </c>
      <c r="N6" s="221" t="s">
        <v>48</v>
      </c>
      <c r="O6" s="487">
        <v>10</v>
      </c>
      <c r="P6" s="220" t="s">
        <v>48</v>
      </c>
      <c r="Q6" s="384">
        <v>10</v>
      </c>
      <c r="R6" s="221" t="s">
        <v>48</v>
      </c>
      <c r="S6" s="508">
        <v>10</v>
      </c>
      <c r="T6" s="221" t="s">
        <v>48</v>
      </c>
    </row>
    <row r="7" spans="1:20" ht="15.75" thickBot="1">
      <c r="A7" s="524">
        <v>140</v>
      </c>
      <c r="B7" s="525" t="s">
        <v>50</v>
      </c>
      <c r="C7" s="526">
        <v>140</v>
      </c>
      <c r="D7" s="527" t="s">
        <v>50</v>
      </c>
      <c r="E7" s="335">
        <v>140</v>
      </c>
      <c r="F7" s="332" t="s">
        <v>50</v>
      </c>
      <c r="G7" s="528">
        <v>424</v>
      </c>
      <c r="H7" s="527" t="s">
        <v>213</v>
      </c>
      <c r="I7" s="335">
        <v>140</v>
      </c>
      <c r="J7" s="332" t="s">
        <v>50</v>
      </c>
      <c r="K7" s="529"/>
      <c r="L7" s="530"/>
      <c r="M7" s="524">
        <v>140</v>
      </c>
      <c r="N7" s="332" t="s">
        <v>50</v>
      </c>
      <c r="O7" s="529"/>
      <c r="P7" s="530"/>
      <c r="Q7" s="524">
        <v>140</v>
      </c>
      <c r="R7" s="332" t="s">
        <v>50</v>
      </c>
      <c r="S7" s="526">
        <v>140</v>
      </c>
      <c r="T7" s="332" t="s">
        <v>50</v>
      </c>
    </row>
    <row r="8" spans="1:20" ht="15.75" thickBot="1">
      <c r="A8" s="1031" t="s">
        <v>356</v>
      </c>
      <c r="B8" s="1032"/>
      <c r="C8" s="1033" t="s">
        <v>356</v>
      </c>
      <c r="D8" s="1034"/>
      <c r="E8" s="1031" t="s">
        <v>356</v>
      </c>
      <c r="F8" s="1032"/>
      <c r="G8" s="1033" t="s">
        <v>356</v>
      </c>
      <c r="H8" s="1034"/>
      <c r="I8" s="1031" t="s">
        <v>356</v>
      </c>
      <c r="J8" s="1032"/>
      <c r="K8" s="1033" t="s">
        <v>356</v>
      </c>
      <c r="L8" s="1034"/>
      <c r="M8" s="1031" t="s">
        <v>356</v>
      </c>
      <c r="N8" s="1032"/>
      <c r="O8" s="1033" t="s">
        <v>356</v>
      </c>
      <c r="P8" s="1034"/>
      <c r="Q8" s="1031" t="s">
        <v>356</v>
      </c>
      <c r="R8" s="1032"/>
      <c r="S8" s="1033" t="s">
        <v>356</v>
      </c>
      <c r="T8" s="1032"/>
    </row>
    <row r="9" spans="1:20" ht="60">
      <c r="A9" s="531">
        <v>58</v>
      </c>
      <c r="B9" s="516" t="s">
        <v>56</v>
      </c>
      <c r="C9" s="523">
        <v>3</v>
      </c>
      <c r="D9" s="532" t="s">
        <v>120</v>
      </c>
      <c r="E9" s="533">
        <v>2</v>
      </c>
      <c r="F9" s="516" t="s">
        <v>181</v>
      </c>
      <c r="G9" s="534">
        <v>9</v>
      </c>
      <c r="H9" s="520" t="s">
        <v>214</v>
      </c>
      <c r="I9" s="517">
        <v>14</v>
      </c>
      <c r="J9" s="518" t="s">
        <v>246</v>
      </c>
      <c r="K9" s="535">
        <v>11</v>
      </c>
      <c r="L9" s="520" t="s">
        <v>271</v>
      </c>
      <c r="M9" s="533">
        <v>19</v>
      </c>
      <c r="N9" s="516" t="s">
        <v>287</v>
      </c>
      <c r="O9" s="536">
        <v>40</v>
      </c>
      <c r="P9" s="537" t="s">
        <v>307</v>
      </c>
      <c r="Q9" s="538">
        <v>22</v>
      </c>
      <c r="R9" s="539" t="s">
        <v>329</v>
      </c>
      <c r="S9" s="540">
        <v>19</v>
      </c>
      <c r="T9" s="518" t="s">
        <v>345</v>
      </c>
    </row>
    <row r="10" spans="1:20" ht="30">
      <c r="A10" s="60" t="s">
        <v>65</v>
      </c>
      <c r="B10" s="221" t="s">
        <v>66</v>
      </c>
      <c r="C10" s="488">
        <v>28</v>
      </c>
      <c r="D10" s="285" t="s">
        <v>127</v>
      </c>
      <c r="E10" s="217">
        <v>150</v>
      </c>
      <c r="F10" s="286" t="s">
        <v>189</v>
      </c>
      <c r="G10" s="487">
        <v>104</v>
      </c>
      <c r="H10" s="285" t="s">
        <v>218</v>
      </c>
      <c r="I10" s="238">
        <v>30</v>
      </c>
      <c r="J10" s="491" t="s">
        <v>249</v>
      </c>
      <c r="K10" s="354" t="s">
        <v>65</v>
      </c>
      <c r="L10" s="220" t="s">
        <v>66</v>
      </c>
      <c r="M10" s="300">
        <v>34</v>
      </c>
      <c r="N10" s="286" t="s">
        <v>292</v>
      </c>
      <c r="O10" s="486">
        <v>32</v>
      </c>
      <c r="P10" s="285" t="s">
        <v>311</v>
      </c>
      <c r="Q10" s="300">
        <v>28</v>
      </c>
      <c r="R10" s="286" t="s">
        <v>127</v>
      </c>
      <c r="S10" s="486">
        <v>30</v>
      </c>
      <c r="T10" s="491" t="s">
        <v>249</v>
      </c>
    </row>
    <row r="11" spans="1:20" ht="31.5">
      <c r="A11" s="384">
        <v>102</v>
      </c>
      <c r="B11" s="492" t="s">
        <v>79</v>
      </c>
      <c r="C11" s="489">
        <v>286</v>
      </c>
      <c r="D11" s="500" t="s">
        <v>137</v>
      </c>
      <c r="E11" s="490">
        <v>301</v>
      </c>
      <c r="F11" s="286" t="s">
        <v>194</v>
      </c>
      <c r="G11" s="489">
        <v>370</v>
      </c>
      <c r="H11" s="285" t="s">
        <v>232</v>
      </c>
      <c r="I11" s="490">
        <v>257</v>
      </c>
      <c r="J11" s="506" t="s">
        <v>254</v>
      </c>
      <c r="K11" s="487">
        <v>290</v>
      </c>
      <c r="L11" s="220" t="s">
        <v>274</v>
      </c>
      <c r="M11" s="490">
        <v>289</v>
      </c>
      <c r="N11" s="286" t="s">
        <v>296</v>
      </c>
      <c r="O11" s="489">
        <v>277</v>
      </c>
      <c r="P11" s="499" t="s">
        <v>316</v>
      </c>
      <c r="Q11" s="490">
        <v>347</v>
      </c>
      <c r="R11" s="286" t="s">
        <v>335</v>
      </c>
      <c r="S11" s="489">
        <v>276</v>
      </c>
      <c r="T11" s="286" t="s">
        <v>346</v>
      </c>
    </row>
    <row r="12" spans="1:20" ht="30">
      <c r="A12" s="493"/>
      <c r="B12" s="494"/>
      <c r="C12" s="488">
        <v>65</v>
      </c>
      <c r="D12" s="285" t="s">
        <v>153</v>
      </c>
      <c r="E12" s="217">
        <v>204</v>
      </c>
      <c r="F12" s="221" t="s">
        <v>200</v>
      </c>
      <c r="G12" s="484"/>
      <c r="H12" s="497"/>
      <c r="I12" s="388">
        <v>56</v>
      </c>
      <c r="J12" s="491" t="s">
        <v>258</v>
      </c>
      <c r="K12" s="488">
        <v>65</v>
      </c>
      <c r="L12" s="285" t="s">
        <v>153</v>
      </c>
      <c r="M12" s="238">
        <v>57</v>
      </c>
      <c r="N12" s="491" t="s">
        <v>300</v>
      </c>
      <c r="O12" s="487">
        <v>204</v>
      </c>
      <c r="P12" s="220" t="s">
        <v>200</v>
      </c>
      <c r="Q12" s="384" t="s">
        <v>339</v>
      </c>
      <c r="R12" s="492" t="s">
        <v>340</v>
      </c>
      <c r="S12" s="484"/>
      <c r="T12" s="494"/>
    </row>
    <row r="13" spans="1:20" ht="30">
      <c r="A13" s="238">
        <v>124</v>
      </c>
      <c r="B13" s="491" t="s">
        <v>91</v>
      </c>
      <c r="C13" s="488">
        <v>130</v>
      </c>
      <c r="D13" s="220" t="s">
        <v>156</v>
      </c>
      <c r="E13" s="60" t="s">
        <v>202</v>
      </c>
      <c r="F13" s="221" t="s">
        <v>203</v>
      </c>
      <c r="G13" s="486">
        <v>118</v>
      </c>
      <c r="H13" s="498" t="s">
        <v>240</v>
      </c>
      <c r="I13" s="238">
        <v>124</v>
      </c>
      <c r="J13" s="286" t="s">
        <v>91</v>
      </c>
      <c r="K13" s="488">
        <v>130</v>
      </c>
      <c r="L13" s="220" t="s">
        <v>156</v>
      </c>
      <c r="M13" s="60" t="s">
        <v>202</v>
      </c>
      <c r="N13" s="221" t="s">
        <v>203</v>
      </c>
      <c r="O13" s="486" t="s">
        <v>322</v>
      </c>
      <c r="P13" s="285" t="s">
        <v>323</v>
      </c>
      <c r="Q13" s="238">
        <v>118</v>
      </c>
      <c r="R13" s="491" t="s">
        <v>240</v>
      </c>
      <c r="S13" s="488">
        <v>130</v>
      </c>
      <c r="T13" s="221" t="s">
        <v>156</v>
      </c>
    </row>
    <row r="14" spans="1:20">
      <c r="A14" s="217">
        <v>11</v>
      </c>
      <c r="B14" s="221" t="s">
        <v>95</v>
      </c>
      <c r="C14" s="487">
        <v>11</v>
      </c>
      <c r="D14" s="220" t="s">
        <v>95</v>
      </c>
      <c r="E14" s="217">
        <v>11</v>
      </c>
      <c r="F14" s="221" t="s">
        <v>95</v>
      </c>
      <c r="G14" s="487">
        <v>11</v>
      </c>
      <c r="H14" s="220" t="s">
        <v>95</v>
      </c>
      <c r="I14" s="217">
        <v>11</v>
      </c>
      <c r="J14" s="221" t="s">
        <v>95</v>
      </c>
      <c r="K14" s="487">
        <v>11</v>
      </c>
      <c r="L14" s="220" t="s">
        <v>95</v>
      </c>
      <c r="M14" s="217">
        <v>11</v>
      </c>
      <c r="N14" s="221" t="s">
        <v>95</v>
      </c>
      <c r="O14" s="487">
        <v>11</v>
      </c>
      <c r="P14" s="220" t="s">
        <v>95</v>
      </c>
      <c r="Q14" s="217">
        <v>11</v>
      </c>
      <c r="R14" s="221" t="s">
        <v>95</v>
      </c>
      <c r="S14" s="487">
        <v>11</v>
      </c>
      <c r="T14" s="221" t="s">
        <v>95</v>
      </c>
    </row>
    <row r="15" spans="1:20" ht="15.75" thickBot="1">
      <c r="A15" s="495">
        <v>10</v>
      </c>
      <c r="B15" s="496" t="s">
        <v>48</v>
      </c>
      <c r="C15" s="509">
        <v>10</v>
      </c>
      <c r="D15" s="510" t="s">
        <v>48</v>
      </c>
      <c r="E15" s="495">
        <v>10</v>
      </c>
      <c r="F15" s="496" t="s">
        <v>48</v>
      </c>
      <c r="G15" s="509">
        <v>10</v>
      </c>
      <c r="H15" s="510" t="s">
        <v>48</v>
      </c>
      <c r="I15" s="495">
        <v>10</v>
      </c>
      <c r="J15" s="496" t="s">
        <v>48</v>
      </c>
      <c r="K15" s="509">
        <v>10</v>
      </c>
      <c r="L15" s="510" t="s">
        <v>48</v>
      </c>
      <c r="M15" s="495">
        <v>10</v>
      </c>
      <c r="N15" s="496" t="s">
        <v>48</v>
      </c>
      <c r="O15" s="509">
        <v>10</v>
      </c>
      <c r="P15" s="510" t="s">
        <v>48</v>
      </c>
      <c r="Q15" s="495">
        <v>10</v>
      </c>
      <c r="R15" s="496" t="s">
        <v>48</v>
      </c>
      <c r="S15" s="509">
        <v>10</v>
      </c>
      <c r="T15" s="496" t="s">
        <v>48</v>
      </c>
    </row>
  </sheetData>
  <mergeCells count="20">
    <mergeCell ref="K1:L1"/>
    <mergeCell ref="M1:N1"/>
    <mergeCell ref="O1:P1"/>
    <mergeCell ref="Q1:R1"/>
    <mergeCell ref="S1:T1"/>
    <mergeCell ref="K8:L8"/>
    <mergeCell ref="M8:N8"/>
    <mergeCell ref="O8:P8"/>
    <mergeCell ref="Q8:R8"/>
    <mergeCell ref="S8:T8"/>
    <mergeCell ref="I1:J1"/>
    <mergeCell ref="A8:B8"/>
    <mergeCell ref="A1:B1"/>
    <mergeCell ref="C1:D1"/>
    <mergeCell ref="E1:F1"/>
    <mergeCell ref="G1:H1"/>
    <mergeCell ref="C8:D8"/>
    <mergeCell ref="E8:F8"/>
    <mergeCell ref="G8:H8"/>
    <mergeCell ref="I8:J8"/>
  </mergeCells>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7-10</vt:lpstr>
      <vt:lpstr>набор продуктов 7-10</vt:lpstr>
      <vt:lpstr>11-17</vt:lpstr>
      <vt:lpstr>набор продуктов 11-17</vt:lpstr>
      <vt:lpstr>тех.кар.</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2023-10-13T11:08:28Z</dcterms:modified>
</cp:coreProperties>
</file>